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5243C5C1-1EB6-4C87-94BA-69E9CDE3F93B}" xr6:coauthVersionLast="47" xr6:coauthVersionMax="47" xr10:uidLastSave="{00000000-0000-0000-0000-000000000000}"/>
  <bookViews>
    <workbookView xWindow="20" yWindow="20" windowWidth="19180" windowHeight="10160" activeTab="2" xr2:uid="{00000000-000D-0000-FFFF-FFFF00000000}"/>
  </bookViews>
  <sheets>
    <sheet name="main_Assumption" sheetId="9" r:id="rId1"/>
    <sheet name="Service flow" sheetId="10" state="hidden" r:id="rId2"/>
    <sheet name="Service rate Template" sheetId="1" r:id="rId3"/>
    <sheet name="Breakdown cost" sheetId="4" state="hidden" r:id="rId4"/>
    <sheet name="Sheet2" sheetId="7" state="hidden" r:id="rId5"/>
    <sheet name="ข้อมูลธุรกรรม" sheetId="5" state="hidden" r:id="rId6"/>
    <sheet name="Description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BD48" i="4"/>
  <c r="BD49" i="4"/>
  <c r="BD47" i="4"/>
  <c r="BB48" i="4"/>
  <c r="BB49" i="4"/>
  <c r="BB47" i="4"/>
  <c r="E31" i="1" l="1"/>
  <c r="O6" i="4" s="1"/>
  <c r="E30" i="1"/>
  <c r="N6" i="4" s="1"/>
  <c r="F23" i="9" l="1"/>
  <c r="E23" i="9"/>
  <c r="D23" i="9"/>
  <c r="D25" i="9"/>
  <c r="D24" i="9" s="1"/>
  <c r="E25" i="9"/>
  <c r="E24" i="9" s="1"/>
  <c r="F25" i="9"/>
  <c r="F24" i="9" s="1"/>
  <c r="AR17" i="4" l="1"/>
  <c r="AS17" i="4"/>
  <c r="AD39" i="4"/>
  <c r="AC39" i="4"/>
  <c r="Y39" i="4"/>
  <c r="X39" i="4"/>
  <c r="AD6" i="4"/>
  <c r="AI6" i="4" s="1"/>
  <c r="AC6" i="4"/>
  <c r="AH6" i="4" s="1"/>
  <c r="T39" i="4"/>
  <c r="S39" i="4"/>
  <c r="O39" i="4"/>
  <c r="N39" i="4"/>
  <c r="I39" i="4"/>
  <c r="J39" i="4"/>
  <c r="D39" i="4"/>
  <c r="E39" i="4"/>
  <c r="H39" i="4"/>
  <c r="C39" i="4"/>
  <c r="AN39" i="4" l="1"/>
  <c r="AH39" i="4"/>
  <c r="AM39" i="4"/>
  <c r="AI39" i="4"/>
  <c r="I6" i="7" l="1"/>
  <c r="J7" i="7"/>
  <c r="J5" i="7"/>
  <c r="I5" i="7"/>
  <c r="I7" i="7"/>
  <c r="K5" i="7" l="1"/>
  <c r="K7" i="7"/>
  <c r="J6" i="7"/>
  <c r="K6" i="7" s="1"/>
  <c r="AN57" i="4"/>
  <c r="Y9" i="4" s="1"/>
  <c r="Y16" i="4" s="1"/>
  <c r="AM57" i="4"/>
  <c r="AZ50" i="4"/>
  <c r="AY50" i="4"/>
  <c r="AX50" i="4"/>
  <c r="AW50" i="4"/>
  <c r="AV50" i="4"/>
  <c r="AU50" i="4"/>
  <c r="AT50" i="4"/>
  <c r="AS50" i="4"/>
  <c r="AR50" i="4"/>
  <c r="AQ50" i="4"/>
  <c r="AN50" i="4"/>
  <c r="AM50" i="4"/>
  <c r="AN37" i="4"/>
  <c r="AM37" i="4"/>
  <c r="AL37" i="4"/>
  <c r="AI37" i="4"/>
  <c r="AH37" i="4"/>
  <c r="AG37" i="4"/>
  <c r="AD37" i="4"/>
  <c r="AC37" i="4"/>
  <c r="AB37" i="4"/>
  <c r="Y37" i="4"/>
  <c r="X37" i="4"/>
  <c r="W37" i="4"/>
  <c r="T37" i="4"/>
  <c r="S37" i="4"/>
  <c r="R37" i="4"/>
  <c r="O37" i="4"/>
  <c r="N37" i="4"/>
  <c r="M37" i="4"/>
  <c r="J37" i="4"/>
  <c r="I37" i="4"/>
  <c r="H37" i="4"/>
  <c r="E37" i="4"/>
  <c r="D37" i="4"/>
  <c r="C37" i="4"/>
  <c r="AN26" i="4"/>
  <c r="AM26" i="4"/>
  <c r="AL26" i="4"/>
  <c r="AI26" i="4"/>
  <c r="AH26" i="4"/>
  <c r="AG26" i="4"/>
  <c r="AD26" i="4"/>
  <c r="AC26" i="4"/>
  <c r="AB26" i="4"/>
  <c r="Y26" i="4"/>
  <c r="X26" i="4"/>
  <c r="W26" i="4"/>
  <c r="T26" i="4"/>
  <c r="S26" i="4"/>
  <c r="R26" i="4"/>
  <c r="O26" i="4"/>
  <c r="N26" i="4"/>
  <c r="M26" i="4"/>
  <c r="J26" i="4"/>
  <c r="I26" i="4"/>
  <c r="H26" i="4"/>
  <c r="E26" i="4"/>
  <c r="D26" i="4"/>
  <c r="C26" i="4"/>
  <c r="AN16" i="4"/>
  <c r="AN40" i="4" s="1"/>
  <c r="AM16" i="4"/>
  <c r="AM40" i="4" s="1"/>
  <c r="AL16" i="4"/>
  <c r="AL40" i="4" s="1"/>
  <c r="AI16" i="4"/>
  <c r="AI40" i="4" s="1"/>
  <c r="AH16" i="4"/>
  <c r="AH40" i="4" s="1"/>
  <c r="AG16" i="4"/>
  <c r="AG40" i="4" s="1"/>
  <c r="AD16" i="4"/>
  <c r="AD40" i="4" s="1"/>
  <c r="AC16" i="4"/>
  <c r="AC40" i="4" s="1"/>
  <c r="AB16" i="4"/>
  <c r="AB40" i="4" s="1"/>
  <c r="W16" i="4"/>
  <c r="T16" i="4"/>
  <c r="S16" i="4"/>
  <c r="R16" i="4"/>
  <c r="O16" i="4"/>
  <c r="N16" i="4"/>
  <c r="N40" i="4" s="1"/>
  <c r="M16" i="4"/>
  <c r="M40" i="4" s="1"/>
  <c r="J16" i="4"/>
  <c r="I16" i="4"/>
  <c r="H16" i="4"/>
  <c r="E16" i="4"/>
  <c r="D16" i="4"/>
  <c r="C16" i="4"/>
  <c r="AS13" i="4"/>
  <c r="AR13" i="4"/>
  <c r="AQ13" i="4"/>
  <c r="AS9" i="4"/>
  <c r="AR9" i="4"/>
  <c r="AR18" i="4" s="1"/>
  <c r="X16" i="4"/>
  <c r="AL6" i="4"/>
  <c r="AG6" i="4"/>
  <c r="J6" i="4"/>
  <c r="I6" i="4"/>
  <c r="H6" i="4"/>
  <c r="E6" i="4"/>
  <c r="D6" i="4"/>
  <c r="C6" i="4"/>
  <c r="AS5" i="4"/>
  <c r="AR5" i="4"/>
  <c r="T5" i="4"/>
  <c r="Y5" i="4" s="1"/>
  <c r="AD5" i="4" s="1"/>
  <c r="S5" i="4"/>
  <c r="X5" i="4" s="1"/>
  <c r="AC5" i="4" s="1"/>
  <c r="R5" i="4"/>
  <c r="W5" i="4" s="1"/>
  <c r="AB5" i="4" s="1"/>
  <c r="E5" i="4"/>
  <c r="O5" i="4" s="1"/>
  <c r="D5" i="4"/>
  <c r="N5" i="4" s="1"/>
  <c r="C5" i="4"/>
  <c r="M5" i="4" s="1"/>
  <c r="H40" i="4" l="1"/>
  <c r="T40" i="4"/>
  <c r="E40" i="4"/>
  <c r="S40" i="4"/>
  <c r="Y40" i="4"/>
  <c r="AS18" i="4"/>
  <c r="AQ17" i="4"/>
  <c r="AQ18" i="4"/>
  <c r="BB50" i="4"/>
  <c r="X40" i="4"/>
  <c r="BD50" i="4"/>
  <c r="C40" i="4"/>
  <c r="I40" i="4"/>
  <c r="O40" i="4"/>
  <c r="W40" i="4"/>
  <c r="D40" i="4"/>
  <c r="J40" i="4"/>
  <c r="R40" i="4"/>
  <c r="X6" i="4"/>
  <c r="AM6" i="4" s="1"/>
  <c r="Y6" i="4"/>
  <c r="AN6" i="4" s="1"/>
</calcChain>
</file>

<file path=xl/sharedStrings.xml><?xml version="1.0" encoding="utf-8"?>
<sst xmlns="http://schemas.openxmlformats.org/spreadsheetml/2006/main" count="634" uniqueCount="268">
  <si>
    <t>Volume</t>
  </si>
  <si>
    <t>Template อัตราค่าบริการ CCC</t>
  </si>
  <si>
    <t>บริการของ CCC</t>
  </si>
  <si>
    <t>SLA</t>
  </si>
  <si>
    <t>Scenario</t>
  </si>
  <si>
    <t>หน่วย</t>
  </si>
  <si>
    <t>MIN</t>
  </si>
  <si>
    <t>มัด/เดือน</t>
  </si>
  <si>
    <t>บาท / มัด</t>
  </si>
  <si>
    <t>MID</t>
  </si>
  <si>
    <t>MAX</t>
  </si>
  <si>
    <t>นับคัดธนบัตร</t>
  </si>
  <si>
    <r>
      <rPr>
        <u/>
        <sz val="10"/>
        <color rgb="FFFF0000"/>
        <rFont val="Tahoma"/>
        <family val="2"/>
        <scheme val="minor"/>
      </rPr>
      <t>Additional Information
Unsort note</t>
    </r>
    <r>
      <rPr>
        <sz val="10"/>
        <color rgb="FFFF0000"/>
        <rFont val="Tahoma"/>
        <family val="2"/>
        <scheme val="minor"/>
      </rPr>
      <t xml:space="preserve"> : 
- ATM denom (1000 500 100) 
&gt;&gt;  min : N.A. / mid : 16,803 มัด / max : 40,515 มัด
- Low Denom (50 20)
&gt;&gt;  min : N.A. / mid : 3,236 มัด / max : 7,804 มัด
</t>
    </r>
    <r>
      <rPr>
        <u/>
        <sz val="10"/>
        <color rgb="FFFF0000"/>
        <rFont val="Tahoma"/>
        <family val="2"/>
        <scheme val="minor"/>
      </rPr>
      <t>Unfit note</t>
    </r>
    <r>
      <rPr>
        <sz val="10"/>
        <color rgb="FFFF0000"/>
        <rFont val="Tahoma"/>
        <family val="2"/>
        <scheme val="minor"/>
      </rPr>
      <t xml:space="preserve"> :  
&gt;&gt; min : 19,133 มัด / mid : 14,323 มัด / max : 7,178 มัด</t>
    </r>
  </si>
  <si>
    <r>
      <rPr>
        <u/>
        <sz val="11"/>
        <color theme="1"/>
        <rFont val="Tahoma"/>
        <family val="2"/>
        <scheme val="minor"/>
      </rPr>
      <t>ธนบัตร Unfit</t>
    </r>
    <r>
      <rPr>
        <sz val="11"/>
        <color theme="1"/>
        <rFont val="Tahoma"/>
        <family val="2"/>
        <charset val="222"/>
        <scheme val="mino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</si>
  <si>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</si>
  <si>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Drop/เดือน</t>
  </si>
  <si>
    <t>บาท / Drop</t>
  </si>
  <si>
    <t xml:space="preserve">- รอบปกติ :  การบรรจุและเปลี่ยนกล่องเงิน/การเติมเงินเครื่อง e-machine ของรถขนส่งเงินให้แล้วเสร็จภายใน 18.00 น. ของวันทำการ (D) 
</t>
  </si>
  <si>
    <t xml:space="preserve">- รอบพิเศษ : การบรรจุและเปลี่ยนกล่องเงิน/การเติมเงินเครื่อง e-machine  ภายในรัศมี 50 km ของรถขนส่งเงินให้แล้วเสร็จภายใน 20.00 น. ของวันทำการ (D) (ไม่อยู่ในรอบการขนส่งปกติ)
</t>
  </si>
  <si>
    <t>Cash in Transit สาขา</t>
  </si>
  <si>
    <t>Cash in Transit 
e-Machine</t>
  </si>
  <si>
    <t>บาท / ครั้ง</t>
  </si>
  <si>
    <t>** กรอกข้อมูลในช่องสีขาว **</t>
  </si>
  <si>
    <t>ประเภทค่าใช้จ่าย</t>
  </si>
  <si>
    <t>ปริมาณธนบัตรที่รับ Sorted Note (Bundle)</t>
  </si>
  <si>
    <t>ปริมาณธนบัตรที่นับคัดทั้งหมด (Bundle)</t>
  </si>
  <si>
    <t>ปริมาณธนบัตรที่บริหารเฉพาะสาขา (Drop)</t>
  </si>
  <si>
    <t>จำนวนครั้งการเติมธนบัตร (Drop/Mth)</t>
  </si>
  <si>
    <t>จำนวนครั้งการส่งธนบัตร (Drop/Mth)</t>
  </si>
  <si>
    <t>Min</t>
  </si>
  <si>
    <t>Median</t>
  </si>
  <si>
    <t>Max</t>
  </si>
  <si>
    <t>Machine equipment and consumable cost</t>
  </si>
  <si>
    <t>ค่าเสื่อมราคาเครื่องมือเครื่องใช้</t>
  </si>
  <si>
    <t>ค่าเสื่อมราคาเครื่องจักร</t>
  </si>
  <si>
    <t>ค่าเสื่อมราคารถยนต์</t>
  </si>
  <si>
    <t>ค่าซ่อมแซมและบำรุงรักษาเครื่องมือ</t>
  </si>
  <si>
    <t>ค่าซ่อมแซมและบำรุงรักษาเครื่องจักร</t>
  </si>
  <si>
    <t>ค่าเช่าเครื่องมือเครื่องใช้</t>
  </si>
  <si>
    <t>ค่าน้ำมัน</t>
  </si>
  <si>
    <t>รวม</t>
  </si>
  <si>
    <t>ค่าเช่าเครื่องจักร</t>
  </si>
  <si>
    <t>Manpower cost</t>
  </si>
  <si>
    <t>เงินเดือน</t>
  </si>
  <si>
    <t>Operation exp</t>
  </si>
  <si>
    <t>ค่าล่วงเวลา</t>
  </si>
  <si>
    <t>ค่าจ้างทำความสะอาด</t>
  </si>
  <si>
    <t>ค่าจ้างทำสวน</t>
  </si>
  <si>
    <t>ค่าเสื่อมราคาอุปกรณ์สำนักงาน</t>
  </si>
  <si>
    <t>ค่า รปภ.</t>
  </si>
  <si>
    <t>ค่าบริหาร ห้องมั่นคง CCC</t>
  </si>
  <si>
    <t>ค่าประกันภัย</t>
  </si>
  <si>
    <t>Management fee</t>
  </si>
  <si>
    <t>BOT Rental Fee</t>
  </si>
  <si>
    <t>รวมค่าใช้จ่ายงานที่ 1</t>
  </si>
  <si>
    <t>รวมค่าใช้จ่ายงานที่ 2</t>
  </si>
  <si>
    <t>รวมค่าใช้จ่ายงานที่ 3</t>
  </si>
  <si>
    <t>รวมค่าใช้จ่ายงานที่ 4</t>
  </si>
  <si>
    <t>รวมค่าใช้จ่ายงานที่ 5</t>
  </si>
  <si>
    <t>รวมค่าใช้จ่ายงานที่ 6</t>
  </si>
  <si>
    <t>รวมค่าใช้จ่ายงานที่ 8</t>
  </si>
  <si>
    <t>รายละเอียดเพิ่มเติมแยกตามประเภท Cash point</t>
  </si>
  <si>
    <t>ปริมาณ Drop ของแต่ละระยะทาง</t>
  </si>
  <si>
    <t>สาขา</t>
  </si>
  <si>
    <t>ATM</t>
  </si>
  <si>
    <t>ADM</t>
  </si>
  <si>
    <t>R-ATM</t>
  </si>
  <si>
    <t>TOTAL</t>
  </si>
  <si>
    <r>
      <t xml:space="preserve">ในเมือง ( </t>
    </r>
    <r>
      <rPr>
        <u/>
        <sz val="16"/>
        <rFont val="Browallia New"/>
        <family val="2"/>
      </rPr>
      <t>&lt;</t>
    </r>
    <r>
      <rPr>
        <sz val="16"/>
        <rFont val="Browallia New"/>
        <family val="2"/>
      </rPr>
      <t xml:space="preserve"> 30 km)</t>
    </r>
  </si>
  <si>
    <t>ในเมือง</t>
  </si>
  <si>
    <t>รอบเมือง (30 - 100 km)</t>
  </si>
  <si>
    <t xml:space="preserve">รอบเมือง </t>
  </si>
  <si>
    <t>นอกตัวจังหวัด ( &gt; 100km)</t>
  </si>
  <si>
    <t>นอกตัวจังหวัด</t>
  </si>
  <si>
    <t>รวม (Drop)</t>
  </si>
  <si>
    <t>ประมาณการค่าน้ำมัน (บาท)</t>
  </si>
  <si>
    <t>รวมจำนวนเงิน</t>
  </si>
  <si>
    <t>จังหวัดที่ CCC ขอนแก่น รับผิดชอบ</t>
  </si>
  <si>
    <t>จังหวัด</t>
  </si>
  <si>
    <t>ATM
ติดสาขา</t>
  </si>
  <si>
    <t>ATM
นอกสาขา</t>
  </si>
  <si>
    <t>ADM/CDM</t>
  </si>
  <si>
    <t>ขอนแก่น</t>
  </si>
  <si>
    <t>กาฬสินธุ์</t>
  </si>
  <si>
    <t>มหาสารคาม</t>
  </si>
  <si>
    <t>ร้อยเอ็ด</t>
  </si>
  <si>
    <t>ชัยภูมิ</t>
  </si>
  <si>
    <t>มูลค่าเงินคงเหลือของ ศงส. รวมทั้ง 5 ศงส. ในพื้นที่ ขอนแก่น</t>
  </si>
  <si>
    <t>มูลค่า (ลบ.)</t>
  </si>
  <si>
    <t>5 ศงส. รวมเฉลี่ยรายวัน</t>
  </si>
  <si>
    <t>คิดค่าประกันไว้ที่</t>
  </si>
  <si>
    <t>ปริมาณธุรกรรมเฉลี่ยต่อเดือน</t>
  </si>
  <si>
    <t>*Drop เป็นจำนวนต่องาน (ส่ง = 1 Drop, รับ = 1 Drop ถ้าทั้งส่งและรับ จะคิดเป็น 2 Drop)</t>
  </si>
  <si>
    <t>จำนวน
สาขา</t>
  </si>
  <si>
    <t>Drop ขนส่งสาขา</t>
  </si>
  <si>
    <t>เงินส่งสาขา</t>
  </si>
  <si>
    <t>เงินรับสาขา</t>
  </si>
  <si>
    <t>จำนวน
ATM</t>
  </si>
  <si>
    <t>Drop ขนส่ง ATM</t>
  </si>
  <si>
    <t>เงินส่ง ATM</t>
  </si>
  <si>
    <t>เงินรับ ATM</t>
  </si>
  <si>
    <t>จำนวน
ADM</t>
  </si>
  <si>
    <t>Drop ขนส่ง ADM</t>
  </si>
  <si>
    <t>เงินส่ง ADM</t>
  </si>
  <si>
    <t>เงินรับ ADM</t>
  </si>
  <si>
    <t>จำนวน
R-ATM</t>
  </si>
  <si>
    <t>Drop ขนส่ง R-ATM</t>
  </si>
  <si>
    <t>เงินส่ง R-ATM</t>
  </si>
  <si>
    <t>เงินรับ R-ATM</t>
  </si>
  <si>
    <t>จำนวน
ศูนย์เงินสด</t>
  </si>
  <si>
    <t>เงินส่ง ศงส. (NEW, FIT)</t>
  </si>
  <si>
    <t>เงินรับ ศงส. (FIT)</t>
  </si>
  <si>
    <t>เงินรับ ศงส. (UNFIT)</t>
  </si>
  <si>
    <t>ปริมาณ (มัด)</t>
  </si>
  <si>
    <t>อุดรธานี สกลนคร</t>
  </si>
  <si>
    <t>UNFIT</t>
  </si>
  <si>
    <t>FIT</t>
  </si>
  <si>
    <t>UNSORT สาขา</t>
  </si>
  <si>
    <t>UNSORT 
e-Machine</t>
  </si>
  <si>
    <t>X</t>
  </si>
  <si>
    <t>Cash in Transit e-Machine</t>
  </si>
  <si>
    <t>Service</t>
  </si>
  <si>
    <t>PRODUCT</t>
  </si>
  <si>
    <t>NO</t>
  </si>
  <si>
    <t>55,556 ​</t>
  </si>
  <si>
    <t>​</t>
  </si>
  <si>
    <t>22,222 ​</t>
  </si>
  <si>
    <t>10,000 ​</t>
  </si>
  <si>
    <t>66,667 ​</t>
  </si>
  <si>
    <t>44,746 ​</t>
  </si>
  <si>
    <t>19,445 ​</t>
  </si>
  <si>
    <t>21,102 ​</t>
  </si>
  <si>
    <t>8,234 ​</t>
  </si>
  <si>
    <t>186,226 ​</t>
  </si>
  <si>
    <t>6,115,663 ​</t>
  </si>
  <si>
    <t>2,234,713 ​</t>
  </si>
  <si>
    <t xml:space="preserve">Only BOT </t>
  </si>
  <si>
    <t>BOT+CB 30%</t>
  </si>
  <si>
    <t>BOT+CB 100%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</si>
  <si>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</si>
  <si>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 xml:space="preserve">ฝาก-ถอน ธนบัตรกับ ธปท. (Sorted note)
</t>
  </si>
  <si>
    <t>จัดเตรียมและบรรจุเงินสาขา</t>
  </si>
  <si>
    <t>บรรจุและเปลี่ยนกล่อง 
e-Machine</t>
  </si>
  <si>
    <t>งานให้บริการ e-Machine 
(Full service)</t>
  </si>
  <si>
    <t>งานให้บริการสาขา
(Full service)</t>
  </si>
  <si>
    <t>งาน Maintenance e-Machine</t>
  </si>
  <si>
    <t xml:space="preserve"> - งานฝาก :  ต้องนำเงินเข้า CA สำหรับเงินที่มาถึงภายในเวลา 16.00 
 - งานถอน : ธพ. เบิกธนบัตรจาก ธปท. ภายในเวลา 15.30 ของวันทำการนั้น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</si>
  <si>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การเปลี่ยนกล่อง
- รอบปกติ :  ตรวจนับและจัดทำรายงานแล้วเสร็จภายใน 21.00 น. ของวันทำการ (D) 
- รอบพิเศษ :  ตรวจนับและจัดทำรายงานแล้วเสร็จภายในวันทำการ (D) </t>
  </si>
  <si>
    <t>ฝาก-ถอน ธนบัตรกับ ธปท. (Sorted note)</t>
  </si>
  <si>
    <t>งานให้บริการ e-Machine (Full service)</t>
  </si>
  <si>
    <t>งานให้บริการสาขา (Full service)</t>
  </si>
  <si>
    <t>คชจ.ต่อเดือน งานที่ 2 
นับคัดธนบัตร</t>
  </si>
  <si>
    <t>คชจ.ต่อเดือน งานที่ 3 
จัดเตรียมและบรรจุเงินสาขา</t>
  </si>
  <si>
    <t>คชจ.ต่อเดือน งานที่ 4 
บรรจุและเปลี่ยนกล่อง e-Machine</t>
  </si>
  <si>
    <t>คชจ.ต่อเดือน งานที่ 7 
งานให้บริการ e-Machine (Full service)</t>
  </si>
  <si>
    <t>คชจ.ต่อเดือน งานที่ 8 
งานให้บริการสาขา (Full service)</t>
  </si>
  <si>
    <t>คชจ.ต่อเดือน งานที่ 9 
งาน Maintenance e-Machine</t>
  </si>
  <si>
    <r>
      <t>บรรจุและเปลี่ยนกล่อง e-Machine (รวมการรับจ่ายเป็น</t>
    </r>
    <r>
      <rPr>
        <u/>
        <sz val="11"/>
        <rFont val="Tahoma"/>
        <family val="2"/>
        <scheme val="minor"/>
      </rPr>
      <t>กล่อง</t>
    </r>
    <r>
      <rPr>
        <sz val="11"/>
        <rFont val="Tahoma"/>
        <family val="2"/>
        <scheme val="minor"/>
      </rPr>
      <t>)</t>
    </r>
  </si>
  <si>
    <r>
      <t>จัดเตรียมและบรรจุเงินสาขา (รวมการรับจ่ายเป็น</t>
    </r>
    <r>
      <rPr>
        <u/>
        <sz val="11"/>
        <rFont val="Tahoma"/>
        <family val="2"/>
        <scheme val="minor"/>
      </rPr>
      <t>ถุง</t>
    </r>
    <r>
      <rPr>
        <sz val="11"/>
        <rFont val="Tahoma"/>
        <family val="2"/>
        <scheme val="minor"/>
      </rPr>
      <t>)</t>
    </r>
  </si>
  <si>
    <t>2.งานนับคัดธนบัตรและทำลาย  ( UF/US) เป็นมัด</t>
  </si>
  <si>
    <t>3.จัดการเงินสาขา (รับจ่าย + นับ + prepare) เป็น drop</t>
  </si>
  <si>
    <t>4.จัดการเครื่อง e-machine (รับจ่าย + บรรจุ) เป็น drop</t>
  </si>
  <si>
    <t>5.งานขนส่งเงินสาขา เป็น drop</t>
  </si>
  <si>
    <t>6.งานให้บริการขนส่ง e-Machine เป็น drop</t>
  </si>
  <si>
    <t>7.บริการ e-machine (รับจ่าย + บรรจุ + ขนส่ง) เป็น drop</t>
  </si>
  <si>
    <t>8.บริการสาขา (รับจ่าย + นับ + prepare + ขนส่ง) เป็น drop</t>
  </si>
  <si>
    <t>9.การดูแลเครื่อง e-Machine (PM / MA 1st , 2nd line)</t>
  </si>
  <si>
    <t>Assumption</t>
  </si>
  <si>
    <t>(3) + (5)</t>
  </si>
  <si>
    <t>(4) + (6)</t>
  </si>
  <si>
    <r>
      <t xml:space="preserve">1.งานรับจ่ายธนบัตร  (F/UF ธปท.) </t>
    </r>
    <r>
      <rPr>
        <u/>
        <sz val="11"/>
        <color theme="1"/>
        <rFont val="Tahoma"/>
        <family val="2"/>
        <scheme val="minor"/>
      </rPr>
      <t>เป็นเดือน</t>
    </r>
  </si>
  <si>
    <t>เครื่องปั่นเงิน</t>
  </si>
  <si>
    <t>เครื่องโปรยเงิน</t>
  </si>
  <si>
    <t>เครื่องรัดธนบัตร</t>
  </si>
  <si>
    <t>Barcode reader</t>
  </si>
  <si>
    <t>Forklift</t>
  </si>
  <si>
    <t>Hand Pallet</t>
  </si>
  <si>
    <t>PC</t>
  </si>
  <si>
    <t>โต๊ะ PC</t>
  </si>
  <si>
    <t>โต๊ะเข็นเงิน</t>
  </si>
  <si>
    <t>โต๊ะวางเงิน เตรียมคัดนับ</t>
  </si>
  <si>
    <t>โต๊ะสำหรับซ่อมกล่อง ขนาด 1.2 m * 1.75 m (2.1 m2)</t>
  </si>
  <si>
    <t>เก้าอี้</t>
  </si>
  <si>
    <t>เครื่องคิดเลข</t>
  </si>
  <si>
    <t>ชั้นวางกล่อง ATM (ติดผนังทึบ) = 48 กล่อง ขนาด 1.0 m * 0.55 m (0.55 m2)</t>
  </si>
  <si>
    <t>ชั้นวางกล่อง ATM (ติดผนังทึบ) = 48 กล่อง ขนาด 1.5 m * 1.20 m (1.8 m2)</t>
  </si>
  <si>
    <t>Armored Van</t>
  </si>
  <si>
    <t>IP Phone</t>
  </si>
  <si>
    <t>CCTV</t>
  </si>
  <si>
    <t>BOT will provide to ensure that all station are clear and record for 90 days</t>
  </si>
  <si>
    <t>M7 (High Speed sorter)</t>
  </si>
  <si>
    <t>Medium speed sorter</t>
  </si>
  <si>
    <t>เครื่องกลับธนบัตร</t>
  </si>
  <si>
    <t>เครื่องจักร และอุปกรณ์ด้านธนบัตร</t>
  </si>
  <si>
    <t>อุปกรณ์สำนักงาน / CCTV</t>
  </si>
  <si>
    <t>LIKELY</t>
  </si>
  <si>
    <t>คชจ.ต่อเดือน งานที่ 5 
Cash in Transit สาขา</t>
  </si>
  <si>
    <t>คชจ.ต่อเดือน งานที่ 6
 Cash in Transit e-Machine</t>
  </si>
  <si>
    <t>คชจ.ต่อเดือน งานที่ 1 
งานรับจ่ายธนบัตร  (F/UF ธปท.)</t>
  </si>
  <si>
    <t>บาท / เดือน</t>
  </si>
  <si>
    <t>จำนวน</t>
  </si>
  <si>
    <t xml:space="preserve"> - รับจ่ายธนบัตร Fit/Unfit จาก ศงส.</t>
  </si>
  <si>
    <t xml:space="preserve"> - ขนเศษธนบัตรที่ถูกทำลาย</t>
  </si>
  <si>
    <t xml:space="preserve"> - ขับรถยกเพื่อย้ายธนบัตรใหม่ (งานภารกิจ)</t>
  </si>
  <si>
    <t>2-3 เดือนครั้ง</t>
  </si>
  <si>
    <t xml:space="preserve"> - ปริมาณการขนงานเฉลี่ย </t>
  </si>
  <si>
    <t>สามารถขับรถ Forklift ได้อย่างน้อย 1 คน</t>
  </si>
  <si>
    <t>% Allocation Operation expense (Base on FTE)</t>
  </si>
  <si>
    <t xml:space="preserve"> - จำนวนพนักงานประจำเครือง M7 </t>
  </si>
  <si>
    <t xml:space="preserve"> - วัสดุสิ้นเปลือง (Header Card)</t>
  </si>
  <si>
    <t>บาท/เดือน</t>
  </si>
  <si>
    <t>drop/คัน/วัน</t>
  </si>
  <si>
    <t>คน/เครื่อง/ผลัด</t>
  </si>
  <si>
    <t>Likely</t>
  </si>
  <si>
    <t xml:space="preserve"> - วัสดุสิ้นเปลือง (ปลอกรัดธนบัตร) &gt;&gt; Fit note only</t>
  </si>
  <si>
    <t xml:space="preserve"> - วัสดุสิ้นเปลือง (สายรัดธนบัตร) &gt;&gt; Fit note only</t>
  </si>
  <si>
    <t xml:space="preserve">  - Security</t>
  </si>
  <si>
    <t xml:space="preserve">  - Maid</t>
  </si>
  <si>
    <t xml:space="preserve">  - Gardener</t>
  </si>
  <si>
    <t>คน / ผลัด</t>
  </si>
  <si>
    <t>คน</t>
  </si>
  <si>
    <t>Day time only</t>
  </si>
  <si>
    <t>BOT Rental Fee (THB)</t>
  </si>
  <si>
    <t>08.00 - 16.00</t>
  </si>
  <si>
    <t>ค่าใช้จ่ายเรียกเก็บของ ธปท. &gt;&gt;</t>
  </si>
  <si>
    <t>ค่านับคัดธนบัตร 7 บาท/มัด (Variable cost) &gt;&gt;</t>
  </si>
  <si>
    <t>ค่าอาคาร / ระบบ CCC / สาธรณูปโภค (Fixed cost) &gt;&gt;</t>
  </si>
  <si>
    <t>กรงเข็นเงิน (สำหรับขนย้ายธนบัตร)</t>
  </si>
  <si>
    <t>&gt;&gt; ขึ้นอยู่กับการบริหารจัดการของ vendor ที่จะหาเครื่องสำรองหรือมีแผนบริหารจัดการกรณีเครื่อง M7 ขัดข้องเพื่อให้ได้งานตาม SLA</t>
  </si>
  <si>
    <t>2. การ Allocate ค่าใช้จ่ายเรียกเก็บของ ธปท.</t>
  </si>
  <si>
    <t>3. แนวทางการ Allocate Operation Expense ของ CCC</t>
  </si>
  <si>
    <t>4. รายการอุปกรณ์ที่ ธปท. เตรียมใช้งาน</t>
  </si>
  <si>
    <r>
      <t xml:space="preserve">5. งานรับจ่ายธนบัตร </t>
    </r>
    <r>
      <rPr>
        <b/>
        <u/>
        <sz val="11"/>
        <color theme="1"/>
        <rFont val="Tahoma"/>
        <family val="2"/>
        <scheme val="minor"/>
      </rPr>
      <t>จ่ายค่าบริการเป็นรายเดือนแทนรายมัด</t>
    </r>
    <r>
      <rPr>
        <b/>
        <sz val="11"/>
        <color theme="1"/>
        <rFont val="Tahoma"/>
        <family val="2"/>
        <scheme val="minor"/>
      </rPr>
      <t xml:space="preserve"> โดยใช้อัตรากำลังในการดำเนินงาน 3 คน (ทำงาน 5 วัน/สัปดาห์ ระหว่าง 08.00 - 17.00 น.)</t>
    </r>
  </si>
  <si>
    <t>6. งานขนส่ง</t>
  </si>
  <si>
    <t>7. งานนับคัดธนบัตร</t>
  </si>
  <si>
    <t>8. Support work (at least)</t>
  </si>
  <si>
    <t>&gt;&gt; เพียงพอสำหรับรองรับการนับคัดธนบัตรที่ Likely case (2 ผลัดการทำงาน &gt;&gt; กลางวัน คัด Unfit / กลางคืน คัด Unsort)</t>
  </si>
  <si>
    <t>1 การใช้ข้อมูลในแต่ละ Sheet</t>
  </si>
  <si>
    <t>จำนวนคนที่ใช้ (Direct Labour)</t>
  </si>
  <si>
    <t xml:space="preserve"> - ขอให้ Vendor ระบุจำนวนพนักงานที่ใช้ในแต่ละขั้นงานเฉพาะ "Direct Labour"</t>
  </si>
  <si>
    <t>จำนวนคนที่ใช้ (Direct Labor)</t>
  </si>
  <si>
    <t>รวมค่าใช้จ่ายงานที่ 9</t>
  </si>
  <si>
    <t xml:space="preserve"> - เตรียมเงินสาขา / ถอดและบรรจุกล่อง e-Machine ต้องมีการ Allocate ต้นทุนงานรับจ่าย Unsort (ส่วนใหญ่ดำเนินการนอกเวลาทำการ / แยกกับการรับจ่าย ธปท.) </t>
  </si>
  <si>
    <r>
      <t>&gt;&gt; 8.00 - 8.30 น. ขนเศษที่ทำลายตอน</t>
    </r>
    <r>
      <rPr>
        <u/>
        <sz val="11"/>
        <color theme="1"/>
        <rFont val="Tahoma"/>
        <family val="2"/>
        <scheme val="minor"/>
      </rPr>
      <t>กลางคืน</t>
    </r>
    <r>
      <rPr>
        <sz val="11"/>
        <color theme="1"/>
        <rFont val="Tahoma"/>
        <family val="2"/>
        <charset val="222"/>
        <scheme val="minor"/>
      </rPr>
      <t xml:space="preserve">
</t>
    </r>
  </si>
  <si>
    <r>
      <t>&gt;&gt; 16.00 - 17.0 น. ขนเศษที่ทำลายตอน</t>
    </r>
    <r>
      <rPr>
        <u/>
        <sz val="11"/>
        <color theme="1"/>
        <rFont val="Tahoma"/>
        <family val="2"/>
        <scheme val="minor"/>
      </rPr>
      <t>กลางวัน</t>
    </r>
    <r>
      <rPr>
        <sz val="11"/>
        <color theme="1"/>
        <rFont val="Tahoma"/>
        <family val="2"/>
        <charset val="222"/>
        <scheme val="minor"/>
      </rPr>
      <t xml:space="preserve">
</t>
    </r>
  </si>
  <si>
    <r>
      <t>ปริมาณงาน และ SLA ของแต่ละ Case รายละเอียดตาม Sheet "</t>
    </r>
    <r>
      <rPr>
        <sz val="11"/>
        <color theme="4"/>
        <rFont val="Tahoma"/>
        <family val="2"/>
        <scheme val="minor"/>
      </rPr>
      <t>Service Rate Template</t>
    </r>
    <r>
      <rPr>
        <sz val="11"/>
        <color theme="1"/>
        <rFont val="Tahoma"/>
        <family val="2"/>
        <charset val="222"/>
        <scheme val="minor"/>
      </rPr>
      <t>"</t>
    </r>
  </si>
  <si>
    <r>
      <t>เพื่อเป็นประโยชน์ในการปรียบเทียบข้อมูลอัตราค่าบริการ กรุณากรอกข้อมูลใน sheet "</t>
    </r>
    <r>
      <rPr>
        <sz val="11"/>
        <color theme="9"/>
        <rFont val="Tahoma"/>
        <family val="2"/>
        <scheme val="minor"/>
      </rPr>
      <t>Breakdown cos</t>
    </r>
    <r>
      <rPr>
        <sz val="11"/>
        <color theme="1"/>
        <rFont val="Tahoma"/>
        <family val="2"/>
        <charset val="222"/>
        <scheme val="minor"/>
      </rPr>
      <t>t" โดย ธปท. ได้ Allocate ค่าใช้จ่ายเรียกเก็บของ ธปท. ไปที่แต่ละบริการ ในแต่ละ case แล้ว</t>
    </r>
  </si>
  <si>
    <r>
      <t>Overview ของงาน และการคิดต้นทุนในแต่ละบริการ ขอให้อ้างอิงตาม sheet "</t>
    </r>
    <r>
      <rPr>
        <sz val="11"/>
        <color rgb="FFFF0000"/>
        <rFont val="Tahoma"/>
        <family val="2"/>
        <scheme val="minor"/>
      </rPr>
      <t>Service flow</t>
    </r>
    <r>
      <rPr>
        <sz val="11"/>
        <color theme="1"/>
        <rFont val="Tahoma"/>
        <family val="2"/>
        <charset val="222"/>
        <scheme val="minor"/>
      </rPr>
      <t>"</t>
    </r>
  </si>
  <si>
    <t>&gt;&gt; Off-Peak งานรับจ่าย ธปท. / ระหว่างทำลาย Offline</t>
  </si>
  <si>
    <t xml:space="preserve"> (1st line)</t>
  </si>
  <si>
    <t xml:space="preserve">งาน Maintenance e-Machine </t>
  </si>
  <si>
    <t>(2nd line)</t>
  </si>
  <si>
    <t xml:space="preserve">การบำรุงรักษาเชิงป้องกัน </t>
  </si>
  <si>
    <t>(Preventive Maintenance: PM)</t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</si>
  <si>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1"/>
        <color rgb="FFFF0000"/>
        <rFont val="Tahoma"/>
        <family val="2"/>
        <scheme val="minor"/>
      </rPr>
      <t>SLA เดียวกับ 1st Line</t>
    </r>
  </si>
  <si>
    <t>อัตราค่าบริการ
(ไม่รวม VAT)</t>
  </si>
  <si>
    <t>อัตราค่าบริการ
(รวม VAT 7%)</t>
  </si>
  <si>
    <r>
      <rPr>
        <u/>
        <sz val="11"/>
        <color theme="1"/>
        <rFont val="Tahoma"/>
        <family val="2"/>
        <scheme val="minor"/>
      </rPr>
      <t>ธนบัตร Unsort</t>
    </r>
    <r>
      <rPr>
        <sz val="11"/>
        <color theme="1"/>
        <rFont val="Tahoma"/>
        <family val="2"/>
        <scheme val="minor"/>
      </rPr>
      <t xml:space="preserve">
 - ธนบัตรชนิดราคา 1000  500 100 บาท ที่รับเข้าภายใน 20.00 น. ดำเนินการแล้วเสร็จภายใน 04.00 น. และ ปรับปรุงรายการเงินสดขาด-เกิน แล้วเสร็จภายใน 09.00 น. ของวันทำการถัดไป  
 - ธนบัตรชนิดราคา 50 20 บาท ที่รับเข้าภายใน 20.00 น. ดำเนินการแล้วเสร็จภายใน 09.00 น. และ ปรับปรุงรายการเงินสดขาด-เกิน แล้วเสร็จภายใน 09.00 น. ของวันทำการถัด (กรณีปริมาณธนบัตรรับฝากมากกว่า 1,700 มัด ที่รับเข้าภายใน 20.00 น. ดำเนินการแล้วเสร็จภายใน 16.00 น.  ของวันทำการถัดไป)</t>
    </r>
  </si>
  <si>
    <t>ซีลผนึกถุงนิรภัย</t>
  </si>
  <si>
    <t>ปลอกรัดธนบัตร</t>
  </si>
  <si>
    <t>ถุงนิรภัย/กระเป๋าบรรจุกล่องเงิน E-Machine (แบบ Reuse)</t>
  </si>
  <si>
    <t>ถุงนิรภัยหรือภาชนะบรรจุเงินสาขา (แบบ Reuse)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</si>
  <si>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</si>
  <si>
    <r>
      <t xml:space="preserve"> - ผู้ให้บริการนำส่งเงินให้สาขาของผู้ใช้บริการภายในเวลา 14.00 น.  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0"/>
        <color theme="1" tint="0.499984740745262"/>
        <rFont val="Tahoma"/>
        <family val="2"/>
        <scheme val="minor"/>
      </rPr>
      <t>หมายเหตุ</t>
    </r>
    <r>
      <rPr>
        <i/>
        <sz val="10"/>
        <color theme="1" tint="0.499984740745262"/>
        <rFont val="Tahoma"/>
        <family val="2"/>
        <scheme val="mino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</si>
  <si>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t>เอกสารแนบ 11 - Template เสนออัตราค่าบริการ CCC ขอนแก่น</t>
  </si>
  <si>
    <t>1) การบรรจุและถอดกล่อง e-Machine : อ้างอิง SLA ข้อ 4
2) การเติมเงิน e-Machine  : อ้างอิง SLA ข้อ 6</t>
  </si>
  <si>
    <t>1) เตรียมเงินสาขา : อ้างอิง SLA ข้อ 3
2) ขนส่ง สาขา  : อ้างอิง SLA ข้อ 5</t>
  </si>
  <si>
    <t>เครื่อง/เดือน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</si>
</sst>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6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rgb="FFFF0000"/>
      <name val="Tahoma"/>
      <family val="2"/>
      <scheme val="minor"/>
    </font>
    <font>
      <sz val="8"/>
      <color theme="1"/>
      <name val="Arial"/>
      <family val="2"/>
      <charset val="222"/>
    </font>
    <font>
      <sz val="14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rgb="FFFF0000"/>
      <name val="Browallia New"/>
      <family val="2"/>
    </font>
    <font>
      <sz val="16"/>
      <color rgb="FFFF0000"/>
      <name val="Browallia New"/>
      <family val="2"/>
    </font>
    <font>
      <b/>
      <sz val="24"/>
      <color theme="0"/>
      <name val="Browallia New"/>
      <family val="2"/>
    </font>
    <font>
      <b/>
      <sz val="16"/>
      <color theme="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DB Helvethaica X 55 Regular"/>
    </font>
    <font>
      <b/>
      <sz val="18"/>
      <color theme="0"/>
      <name val="BrowalliaUPC"/>
      <family val="2"/>
    </font>
    <font>
      <b/>
      <sz val="18"/>
      <name val="BrowalliaUPC"/>
      <family val="2"/>
    </font>
    <font>
      <b/>
      <sz val="16"/>
      <color rgb="FF000000"/>
      <name val="DB Helvethaica X 55 Regular"/>
    </font>
    <font>
      <b/>
      <sz val="18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FF0000"/>
      <name val="Browallia New"/>
      <family val="2"/>
    </font>
    <font>
      <sz val="20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sz val="16"/>
      <color theme="0"/>
      <name val="BrowalliaUPC"/>
      <family val="2"/>
    </font>
    <font>
      <b/>
      <sz val="16"/>
      <name val="BrowalliaUPC"/>
      <family val="2"/>
    </font>
    <font>
      <sz val="16"/>
      <name val="Browallia New"/>
      <family val="2"/>
    </font>
    <font>
      <u/>
      <sz val="16"/>
      <name val="Browallia New"/>
      <family val="2"/>
    </font>
    <font>
      <sz val="11"/>
      <color rgb="FFFF0000"/>
      <name val="Tahoma"/>
      <family val="2"/>
      <scheme val="major"/>
    </font>
    <font>
      <b/>
      <u val="singleAccounting"/>
      <sz val="11"/>
      <color theme="1"/>
      <name val="Tahoma"/>
      <family val="2"/>
      <scheme val="major"/>
    </font>
    <font>
      <sz val="16"/>
      <color theme="1"/>
      <name val="BrowalliaUPC"/>
      <family val="2"/>
    </font>
    <font>
      <b/>
      <sz val="16"/>
      <color rgb="FF000000"/>
      <name val="BrowalliaUPC"/>
      <family val="2"/>
    </font>
    <font>
      <b/>
      <sz val="16"/>
      <color rgb="FFFFFFFF"/>
      <name val="Browallia New"/>
      <family val="2"/>
    </font>
    <font>
      <b/>
      <sz val="16"/>
      <name val="Browallia New"/>
      <family val="2"/>
    </font>
    <font>
      <sz val="18"/>
      <color rgb="FF000000"/>
      <name val="DB Helvethaica X 55 Regular"/>
    </font>
    <font>
      <sz val="11"/>
      <name val="Tahoma"/>
      <family val="2"/>
      <scheme val="minor"/>
    </font>
    <font>
      <b/>
      <sz val="11"/>
      <color theme="0"/>
      <name val="Tahoma"/>
      <family val="2"/>
      <scheme val="minor"/>
    </font>
    <font>
      <u/>
      <sz val="1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b/>
      <sz val="10"/>
      <color rgb="FF3D1CA8"/>
      <name val="Arial"/>
      <family val="2"/>
    </font>
    <font>
      <sz val="11"/>
      <color rgb="FFC00000"/>
      <name val="Tahoma"/>
      <family val="2"/>
      <charset val="222"/>
      <scheme val="minor"/>
    </font>
    <font>
      <b/>
      <sz val="10"/>
      <color rgb="FFC00000"/>
      <name val="Arial"/>
      <family val="2"/>
    </font>
    <font>
      <b/>
      <sz val="10"/>
      <color theme="0"/>
      <name val="Tahoma"/>
      <family val="2"/>
      <scheme val="minor"/>
    </font>
    <font>
      <b/>
      <sz val="11"/>
      <color rgb="FFC00000"/>
      <name val="Tahoma"/>
      <family val="2"/>
      <scheme val="minor"/>
    </font>
    <font>
      <i/>
      <sz val="11"/>
      <color rgb="FFC00000"/>
      <name val="Tahoma"/>
      <family val="2"/>
      <scheme val="minor"/>
    </font>
    <font>
      <sz val="11"/>
      <color theme="4"/>
      <name val="Tahoma"/>
      <family val="2"/>
      <scheme val="minor"/>
    </font>
    <font>
      <sz val="11"/>
      <color theme="4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18"/>
      <color theme="0"/>
      <name val="Browallia New"/>
      <family val="2"/>
    </font>
    <font>
      <sz val="11"/>
      <color theme="9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i/>
      <sz val="10"/>
      <color theme="1" tint="0.499984740745262"/>
      <name val="Tahoma"/>
      <family val="2"/>
      <scheme val="minor"/>
    </font>
    <font>
      <i/>
      <u/>
      <sz val="10"/>
      <color theme="1" tint="0.499984740745262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BEB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88" fontId="4" fillId="3" borderId="3" xfId="1" applyNumberFormat="1" applyFont="1" applyFill="1" applyBorder="1" applyAlignment="1">
      <alignment horizontal="center"/>
    </xf>
    <xf numFmtId="0" fontId="4" fillId="3" borderId="11" xfId="0" applyFont="1" applyFill="1" applyBorder="1"/>
    <xf numFmtId="188" fontId="4" fillId="4" borderId="0" xfId="1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6" xfId="0" applyFont="1" applyFill="1" applyBorder="1" applyAlignment="1">
      <alignment horizontal="center"/>
    </xf>
    <xf numFmtId="188" fontId="4" fillId="3" borderId="8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10" xfId="0" applyFont="1" applyFill="1" applyBorder="1"/>
    <xf numFmtId="0" fontId="4" fillId="0" borderId="6" xfId="0" applyFont="1" applyBorder="1" applyAlignment="1">
      <alignment horizontal="center"/>
    </xf>
    <xf numFmtId="0" fontId="4" fillId="3" borderId="12" xfId="0" applyFont="1" applyFill="1" applyBorder="1"/>
    <xf numFmtId="0" fontId="4" fillId="3" borderId="6" xfId="0" applyFont="1" applyFill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188" fontId="4" fillId="3" borderId="0" xfId="1" applyNumberFormat="1" applyFont="1" applyFill="1" applyBorder="1" applyAlignment="1">
      <alignment horizontal="center"/>
    </xf>
    <xf numFmtId="0" fontId="0" fillId="3" borderId="0" xfId="0" applyFill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0" fillId="2" borderId="0" xfId="2" applyFont="1" applyFill="1"/>
    <xf numFmtId="0" fontId="11" fillId="2" borderId="0" xfId="2" applyFont="1" applyFill="1"/>
    <xf numFmtId="0" fontId="12" fillId="0" borderId="0" xfId="2" applyFont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right"/>
    </xf>
    <xf numFmtId="0" fontId="10" fillId="7" borderId="0" xfId="2" applyFont="1" applyFill="1"/>
    <xf numFmtId="0" fontId="10" fillId="0" borderId="0" xfId="2" applyFont="1"/>
    <xf numFmtId="9" fontId="18" fillId="9" borderId="27" xfId="2" applyNumberFormat="1" applyFont="1" applyFill="1" applyBorder="1" applyAlignment="1">
      <alignment horizontal="center" vertical="center" wrapText="1"/>
    </xf>
    <xf numFmtId="9" fontId="19" fillId="10" borderId="27" xfId="2" applyNumberFormat="1" applyFont="1" applyFill="1" applyBorder="1" applyAlignment="1">
      <alignment horizontal="center" vertical="center" wrapText="1"/>
    </xf>
    <xf numFmtId="9" fontId="18" fillId="11" borderId="28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0" fillId="7" borderId="0" xfId="2" applyFont="1" applyFill="1" applyAlignment="1">
      <alignment vertical="center"/>
    </xf>
    <xf numFmtId="0" fontId="11" fillId="7" borderId="0" xfId="2" applyFont="1" applyFill="1" applyAlignment="1">
      <alignment vertical="center"/>
    </xf>
    <xf numFmtId="0" fontId="20" fillId="8" borderId="12" xfId="2" applyFont="1" applyFill="1" applyBorder="1" applyAlignment="1">
      <alignment horizontal="center" vertical="center" readingOrder="1"/>
    </xf>
    <xf numFmtId="3" fontId="18" fillId="9" borderId="8" xfId="2" applyNumberFormat="1" applyFont="1" applyFill="1" applyBorder="1" applyAlignment="1">
      <alignment horizontal="center" vertical="center" wrapText="1"/>
    </xf>
    <xf numFmtId="3" fontId="19" fillId="10" borderId="8" xfId="2" applyNumberFormat="1" applyFont="1" applyFill="1" applyBorder="1" applyAlignment="1">
      <alignment horizontal="center" vertical="center" wrapText="1"/>
    </xf>
    <xf numFmtId="3" fontId="18" fillId="11" borderId="9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0" fillId="0" borderId="34" xfId="2" applyFont="1" applyBorder="1"/>
    <xf numFmtId="0" fontId="23" fillId="13" borderId="27" xfId="2" applyFont="1" applyFill="1" applyBorder="1"/>
    <xf numFmtId="0" fontId="23" fillId="0" borderId="35" xfId="2" applyFont="1" applyBorder="1"/>
    <xf numFmtId="189" fontId="23" fillId="0" borderId="28" xfId="3" applyNumberFormat="1" applyFont="1" applyFill="1" applyBorder="1" applyAlignment="1">
      <alignment horizontal="center"/>
    </xf>
    <xf numFmtId="0" fontId="11" fillId="0" borderId="0" xfId="2" applyFont="1" applyAlignment="1">
      <alignment vertical="center"/>
    </xf>
    <xf numFmtId="0" fontId="10" fillId="0" borderId="32" xfId="2" applyFont="1" applyBorder="1" applyAlignment="1">
      <alignment horizontal="center"/>
    </xf>
    <xf numFmtId="0" fontId="10" fillId="0" borderId="35" xfId="2" applyFont="1" applyBorder="1" applyAlignment="1">
      <alignment horizontal="center"/>
    </xf>
    <xf numFmtId="189" fontId="10" fillId="0" borderId="33" xfId="3" applyNumberFormat="1" applyFont="1" applyFill="1" applyBorder="1" applyAlignment="1">
      <alignment horizontal="center"/>
    </xf>
    <xf numFmtId="0" fontId="10" fillId="0" borderId="34" xfId="2" applyFont="1" applyBorder="1" applyAlignment="1">
      <alignment horizontal="left"/>
    </xf>
    <xf numFmtId="0" fontId="10" fillId="13" borderId="32" xfId="2" applyFont="1" applyFill="1" applyBorder="1" applyAlignment="1">
      <alignment horizontal="center"/>
    </xf>
    <xf numFmtId="0" fontId="24" fillId="0" borderId="34" xfId="2" applyFont="1" applyBorder="1"/>
    <xf numFmtId="0" fontId="23" fillId="0" borderId="36" xfId="2" applyFont="1" applyBorder="1"/>
    <xf numFmtId="0" fontId="23" fillId="13" borderId="27" xfId="2" applyFont="1" applyFill="1" applyBorder="1" applyAlignment="1">
      <alignment horizontal="center" wrapText="1"/>
    </xf>
    <xf numFmtId="0" fontId="23" fillId="0" borderId="35" xfId="2" applyFont="1" applyBorder="1" applyAlignment="1">
      <alignment horizontal="center" wrapText="1"/>
    </xf>
    <xf numFmtId="0" fontId="25" fillId="0" borderId="34" xfId="2" applyFont="1" applyBorder="1" applyAlignment="1">
      <alignment horizontal="left"/>
    </xf>
    <xf numFmtId="3" fontId="10" fillId="0" borderId="35" xfId="2" applyNumberFormat="1" applyFont="1" applyBorder="1" applyAlignment="1">
      <alignment horizontal="center"/>
    </xf>
    <xf numFmtId="0" fontId="21" fillId="12" borderId="13" xfId="2" applyFont="1" applyFill="1" applyBorder="1"/>
    <xf numFmtId="189" fontId="23" fillId="13" borderId="37" xfId="3" applyNumberFormat="1" applyFont="1" applyFill="1" applyBorder="1" applyAlignment="1">
      <alignment horizontal="center"/>
    </xf>
    <xf numFmtId="189" fontId="23" fillId="12" borderId="38" xfId="3" applyNumberFormat="1" applyFont="1" applyFill="1" applyBorder="1" applyAlignment="1">
      <alignment horizontal="center"/>
    </xf>
    <xf numFmtId="0" fontId="10" fillId="0" borderId="27" xfId="2" applyFont="1" applyBorder="1" applyAlignment="1">
      <alignment horizontal="center"/>
    </xf>
    <xf numFmtId="189" fontId="10" fillId="0" borderId="35" xfId="2" applyNumberFormat="1" applyFont="1" applyBorder="1" applyAlignment="1">
      <alignment horizontal="center"/>
    </xf>
    <xf numFmtId="0" fontId="10" fillId="0" borderId="36" xfId="2" applyFont="1" applyBorder="1" applyAlignment="1">
      <alignment horizontal="left"/>
    </xf>
    <xf numFmtId="0" fontId="10" fillId="13" borderId="27" xfId="2" applyFont="1" applyFill="1" applyBorder="1" applyAlignment="1">
      <alignment horizontal="center"/>
    </xf>
    <xf numFmtId="0" fontId="10" fillId="0" borderId="36" xfId="2" applyFont="1" applyBorder="1"/>
    <xf numFmtId="0" fontId="10" fillId="0" borderId="27" xfId="2" applyFont="1" applyBorder="1"/>
    <xf numFmtId="0" fontId="10" fillId="0" borderId="35" xfId="2" applyFont="1" applyBorder="1"/>
    <xf numFmtId="189" fontId="10" fillId="0" borderId="28" xfId="3" applyNumberFormat="1" applyFont="1" applyFill="1" applyBorder="1" applyAlignment="1">
      <alignment horizontal="center"/>
    </xf>
    <xf numFmtId="0" fontId="10" fillId="13" borderId="27" xfId="2" applyFont="1" applyFill="1" applyBorder="1"/>
    <xf numFmtId="0" fontId="11" fillId="0" borderId="34" xfId="2" applyFont="1" applyBorder="1" applyAlignment="1">
      <alignment horizontal="left"/>
    </xf>
    <xf numFmtId="0" fontId="23" fillId="13" borderId="42" xfId="2" applyFont="1" applyFill="1" applyBorder="1" applyAlignment="1">
      <alignment horizontal="left"/>
    </xf>
    <xf numFmtId="0" fontId="23" fillId="0" borderId="32" xfId="2" applyFont="1" applyBorder="1" applyAlignment="1">
      <alignment horizontal="left"/>
    </xf>
    <xf numFmtId="189" fontId="23" fillId="0" borderId="43" xfId="3" applyNumberFormat="1" applyFont="1" applyFill="1" applyBorder="1" applyAlignment="1">
      <alignment horizontal="center"/>
    </xf>
    <xf numFmtId="0" fontId="10" fillId="0" borderId="27" xfId="2" applyFont="1" applyBorder="1" applyAlignment="1">
      <alignment horizontal="center" wrapText="1"/>
    </xf>
    <xf numFmtId="0" fontId="10" fillId="0" borderId="35" xfId="2" applyFont="1" applyBorder="1" applyAlignment="1">
      <alignment horizontal="center" wrapText="1"/>
    </xf>
    <xf numFmtId="0" fontId="10" fillId="0" borderId="36" xfId="2" applyFont="1" applyBorder="1" applyAlignment="1">
      <alignment horizontal="left" wrapText="1"/>
    </xf>
    <xf numFmtId="0" fontId="10" fillId="13" borderId="27" xfId="2" applyFont="1" applyFill="1" applyBorder="1" applyAlignment="1">
      <alignment horizontal="center" wrapText="1"/>
    </xf>
    <xf numFmtId="0" fontId="25" fillId="0" borderId="36" xfId="2" applyFont="1" applyBorder="1"/>
    <xf numFmtId="0" fontId="21" fillId="14" borderId="44" xfId="2" applyFont="1" applyFill="1" applyBorder="1"/>
    <xf numFmtId="189" fontId="23" fillId="13" borderId="45" xfId="3" applyNumberFormat="1" applyFont="1" applyFill="1" applyBorder="1" applyAlignment="1">
      <alignment horizontal="center"/>
    </xf>
    <xf numFmtId="189" fontId="23" fillId="14" borderId="46" xfId="3" applyNumberFormat="1" applyFont="1" applyFill="1" applyBorder="1" applyAlignment="1">
      <alignment horizontal="center"/>
    </xf>
    <xf numFmtId="189" fontId="23" fillId="14" borderId="47" xfId="3" applyNumberFormat="1" applyFont="1" applyFill="1" applyBorder="1" applyAlignment="1">
      <alignment horizontal="center"/>
    </xf>
    <xf numFmtId="0" fontId="10" fillId="0" borderId="27" xfId="2" applyFont="1" applyBorder="1" applyAlignment="1">
      <alignment horizontal="left" vertical="center" wrapText="1"/>
    </xf>
    <xf numFmtId="0" fontId="10" fillId="0" borderId="35" xfId="2" applyFont="1" applyBorder="1" applyAlignment="1">
      <alignment horizontal="left" vertical="center" wrapText="1"/>
    </xf>
    <xf numFmtId="0" fontId="10" fillId="0" borderId="36" xfId="2" applyFont="1" applyBorder="1" applyAlignment="1">
      <alignment horizontal="left" vertical="center" wrapText="1"/>
    </xf>
    <xf numFmtId="0" fontId="10" fillId="13" borderId="27" xfId="2" applyFont="1" applyFill="1" applyBorder="1" applyAlignment="1">
      <alignment horizontal="left" vertical="center" wrapText="1"/>
    </xf>
    <xf numFmtId="0" fontId="10" fillId="0" borderId="48" xfId="2" applyFont="1" applyBorder="1" applyAlignment="1">
      <alignment horizontal="center"/>
    </xf>
    <xf numFmtId="0" fontId="10" fillId="0" borderId="49" xfId="2" applyFont="1" applyBorder="1" applyAlignment="1">
      <alignment horizontal="left"/>
    </xf>
    <xf numFmtId="0" fontId="10" fillId="0" borderId="50" xfId="2" applyFont="1" applyBorder="1" applyAlignment="1">
      <alignment horizontal="left"/>
    </xf>
    <xf numFmtId="189" fontId="10" fillId="0" borderId="51" xfId="3" applyNumberFormat="1" applyFont="1" applyFill="1" applyBorder="1" applyAlignment="1">
      <alignment horizontal="center"/>
    </xf>
    <xf numFmtId="0" fontId="10" fillId="0" borderId="48" xfId="2" applyFont="1" applyBorder="1" applyAlignment="1">
      <alignment horizontal="left"/>
    </xf>
    <xf numFmtId="0" fontId="10" fillId="13" borderId="49" xfId="2" applyFont="1" applyFill="1" applyBorder="1" applyAlignment="1">
      <alignment horizontal="left"/>
    </xf>
    <xf numFmtId="0" fontId="23" fillId="2" borderId="0" xfId="2" applyFont="1" applyFill="1"/>
    <xf numFmtId="189" fontId="23" fillId="12" borderId="37" xfId="3" applyNumberFormat="1" applyFont="1" applyFill="1" applyBorder="1" applyAlignment="1">
      <alignment horizontal="center"/>
    </xf>
    <xf numFmtId="189" fontId="23" fillId="12" borderId="52" xfId="3" applyNumberFormat="1" applyFont="1" applyFill="1" applyBorder="1" applyAlignment="1">
      <alignment horizontal="center"/>
    </xf>
    <xf numFmtId="0" fontId="23" fillId="7" borderId="0" xfId="2" applyFont="1" applyFill="1"/>
    <xf numFmtId="0" fontId="21" fillId="12" borderId="53" xfId="2" applyFont="1" applyFill="1" applyBorder="1"/>
    <xf numFmtId="0" fontId="23" fillId="0" borderId="0" xfId="2" applyFont="1"/>
    <xf numFmtId="0" fontId="21" fillId="15" borderId="44" xfId="2" applyFont="1" applyFill="1" applyBorder="1"/>
    <xf numFmtId="189" fontId="23" fillId="13" borderId="54" xfId="3" applyNumberFormat="1" applyFont="1" applyFill="1" applyBorder="1" applyAlignment="1">
      <alignment horizontal="center"/>
    </xf>
    <xf numFmtId="189" fontId="23" fillId="15" borderId="14" xfId="3" applyNumberFormat="1" applyFont="1" applyFill="1" applyBorder="1" applyAlignment="1">
      <alignment horizontal="center"/>
    </xf>
    <xf numFmtId="189" fontId="23" fillId="15" borderId="47" xfId="3" applyNumberFormat="1" applyFont="1" applyFill="1" applyBorder="1" applyAlignment="1">
      <alignment horizontal="center"/>
    </xf>
    <xf numFmtId="0" fontId="10" fillId="0" borderId="42" xfId="2" applyFont="1" applyBorder="1" applyAlignment="1">
      <alignment horizontal="left"/>
    </xf>
    <xf numFmtId="0" fontId="10" fillId="0" borderId="32" xfId="2" applyFont="1" applyBorder="1" applyAlignment="1">
      <alignment horizontal="left"/>
    </xf>
    <xf numFmtId="189" fontId="10" fillId="0" borderId="43" xfId="3" applyNumberFormat="1" applyFont="1" applyFill="1" applyBorder="1" applyAlignment="1">
      <alignment horizontal="center"/>
    </xf>
    <xf numFmtId="0" fontId="10" fillId="13" borderId="42" xfId="2" applyFont="1" applyFill="1" applyBorder="1" applyAlignment="1">
      <alignment horizontal="left"/>
    </xf>
    <xf numFmtId="0" fontId="10" fillId="0" borderId="42" xfId="2" applyFont="1" applyBorder="1"/>
    <xf numFmtId="0" fontId="10" fillId="0" borderId="32" xfId="2" applyFont="1" applyBorder="1"/>
    <xf numFmtId="0" fontId="10" fillId="13" borderId="42" xfId="2" applyFont="1" applyFill="1" applyBorder="1"/>
    <xf numFmtId="0" fontId="10" fillId="0" borderId="55" xfId="2" applyFont="1" applyBorder="1" applyAlignment="1">
      <alignment horizontal="center"/>
    </xf>
    <xf numFmtId="0" fontId="10" fillId="0" borderId="0" xfId="2" applyFont="1" applyAlignment="1">
      <alignment horizontal="center"/>
    </xf>
    <xf numFmtId="189" fontId="10" fillId="0" borderId="56" xfId="3" applyNumberFormat="1" applyFont="1" applyFill="1" applyBorder="1" applyAlignment="1">
      <alignment horizontal="center"/>
    </xf>
    <xf numFmtId="0" fontId="10" fillId="13" borderId="55" xfId="2" applyFont="1" applyFill="1" applyBorder="1" applyAlignment="1">
      <alignment horizontal="center"/>
    </xf>
    <xf numFmtId="0" fontId="10" fillId="0" borderId="57" xfId="2" applyFont="1" applyBorder="1" applyAlignment="1">
      <alignment horizontal="center"/>
    </xf>
    <xf numFmtId="0" fontId="10" fillId="0" borderId="49" xfId="2" applyFont="1" applyBorder="1" applyAlignment="1">
      <alignment horizontal="center"/>
    </xf>
    <xf numFmtId="0" fontId="10" fillId="13" borderId="57" xfId="2" applyFont="1" applyFill="1" applyBorder="1" applyAlignment="1">
      <alignment horizontal="center"/>
    </xf>
    <xf numFmtId="189" fontId="23" fillId="14" borderId="45" xfId="3" applyNumberFormat="1" applyFont="1" applyFill="1" applyBorder="1" applyAlignment="1">
      <alignment horizontal="center"/>
    </xf>
    <xf numFmtId="0" fontId="10" fillId="0" borderId="58" xfId="2" applyFont="1" applyBorder="1" applyAlignment="1">
      <alignment horizontal="left"/>
    </xf>
    <xf numFmtId="0" fontId="10" fillId="13" borderId="58" xfId="2" applyFont="1" applyFill="1" applyBorder="1" applyAlignment="1">
      <alignment horizontal="left"/>
    </xf>
    <xf numFmtId="0" fontId="25" fillId="0" borderId="34" xfId="2" applyFont="1" applyBorder="1" applyAlignment="1">
      <alignment wrapText="1"/>
    </xf>
    <xf numFmtId="0" fontId="10" fillId="0" borderId="34" xfId="2" applyFont="1" applyBorder="1" applyAlignment="1">
      <alignment wrapText="1"/>
    </xf>
    <xf numFmtId="0" fontId="25" fillId="0" borderId="34" xfId="2" applyFont="1" applyBorder="1"/>
    <xf numFmtId="0" fontId="25" fillId="0" borderId="48" xfId="2" applyFont="1" applyBorder="1" applyAlignment="1">
      <alignment horizontal="left" wrapText="1"/>
    </xf>
    <xf numFmtId="189" fontId="23" fillId="15" borderId="54" xfId="3" applyNumberFormat="1" applyFont="1" applyFill="1" applyBorder="1" applyAlignment="1">
      <alignment horizontal="center"/>
    </xf>
    <xf numFmtId="0" fontId="21" fillId="15" borderId="59" xfId="2" applyFont="1" applyFill="1" applyBorder="1"/>
    <xf numFmtId="189" fontId="23" fillId="15" borderId="60" xfId="3" applyNumberFormat="1" applyFont="1" applyFill="1" applyBorder="1" applyAlignment="1">
      <alignment horizontal="center"/>
    </xf>
    <xf numFmtId="189" fontId="23" fillId="15" borderId="3" xfId="3" applyNumberFormat="1" applyFont="1" applyFill="1" applyBorder="1" applyAlignment="1">
      <alignment horizontal="center"/>
    </xf>
    <xf numFmtId="189" fontId="23" fillId="15" borderId="61" xfId="3" applyNumberFormat="1" applyFont="1" applyFill="1" applyBorder="1" applyAlignment="1">
      <alignment horizontal="center"/>
    </xf>
    <xf numFmtId="0" fontId="21" fillId="16" borderId="34" xfId="2" applyFont="1" applyFill="1" applyBorder="1"/>
    <xf numFmtId="0" fontId="24" fillId="16" borderId="62" xfId="2" applyFont="1" applyFill="1" applyBorder="1"/>
    <xf numFmtId="0" fontId="24" fillId="16" borderId="43" xfId="2" applyFont="1" applyFill="1" applyBorder="1"/>
    <xf numFmtId="0" fontId="24" fillId="13" borderId="62" xfId="2" applyFont="1" applyFill="1" applyBorder="1"/>
    <xf numFmtId="0" fontId="21" fillId="16" borderId="63" xfId="2" applyFont="1" applyFill="1" applyBorder="1"/>
    <xf numFmtId="0" fontId="24" fillId="13" borderId="64" xfId="2" applyFont="1" applyFill="1" applyBorder="1"/>
    <xf numFmtId="0" fontId="24" fillId="16" borderId="64" xfId="2" applyFont="1" applyFill="1" applyBorder="1"/>
    <xf numFmtId="0" fontId="24" fillId="16" borderId="65" xfId="2" applyFont="1" applyFill="1" applyBorder="1"/>
    <xf numFmtId="0" fontId="21" fillId="16" borderId="5" xfId="2" applyFont="1" applyFill="1" applyBorder="1"/>
    <xf numFmtId="189" fontId="24" fillId="16" borderId="66" xfId="3" applyNumberFormat="1" applyFont="1" applyFill="1" applyBorder="1"/>
    <xf numFmtId="0" fontId="24" fillId="13" borderId="66" xfId="2" applyFont="1" applyFill="1" applyBorder="1"/>
    <xf numFmtId="189" fontId="24" fillId="16" borderId="66" xfId="2" applyNumberFormat="1" applyFont="1" applyFill="1" applyBorder="1"/>
    <xf numFmtId="0" fontId="26" fillId="2" borderId="0" xfId="2" applyFont="1" applyFill="1"/>
    <xf numFmtId="0" fontId="27" fillId="2" borderId="0" xfId="2" applyFont="1" applyFill="1"/>
    <xf numFmtId="0" fontId="29" fillId="3" borderId="62" xfId="2" applyFont="1" applyFill="1" applyBorder="1" applyAlignment="1">
      <alignment vertical="center"/>
    </xf>
    <xf numFmtId="0" fontId="11" fillId="0" borderId="44" xfId="2" applyFont="1" applyBorder="1" applyAlignment="1">
      <alignment horizontal="center" vertical="center" wrapText="1"/>
    </xf>
    <xf numFmtId="9" fontId="31" fillId="9" borderId="14" xfId="2" applyNumberFormat="1" applyFont="1" applyFill="1" applyBorder="1" applyAlignment="1">
      <alignment horizontal="center" vertical="center" wrapText="1"/>
    </xf>
    <xf numFmtId="9" fontId="32" fillId="10" borderId="14" xfId="2" applyNumberFormat="1" applyFont="1" applyFill="1" applyBorder="1" applyAlignment="1">
      <alignment horizontal="center" vertical="center" wrapText="1"/>
    </xf>
    <xf numFmtId="9" fontId="31" fillId="11" borderId="15" xfId="2" applyNumberFormat="1" applyFont="1" applyFill="1" applyBorder="1" applyAlignment="1">
      <alignment horizontal="center" vertical="center" wrapText="1"/>
    </xf>
    <xf numFmtId="0" fontId="29" fillId="3" borderId="62" xfId="2" applyFont="1" applyFill="1" applyBorder="1" applyAlignment="1">
      <alignment horizontal="center" vertical="center"/>
    </xf>
    <xf numFmtId="0" fontId="29" fillId="18" borderId="62" xfId="2" applyFont="1" applyFill="1" applyBorder="1" applyAlignment="1">
      <alignment horizontal="center" vertical="center"/>
    </xf>
    <xf numFmtId="0" fontId="29" fillId="19" borderId="62" xfId="2" applyFont="1" applyFill="1" applyBorder="1" applyAlignment="1">
      <alignment horizontal="center" vertical="center"/>
    </xf>
    <xf numFmtId="0" fontId="33" fillId="0" borderId="5" xfId="2" applyFont="1" applyBorder="1"/>
    <xf numFmtId="0" fontId="11" fillId="20" borderId="69" xfId="2" applyFont="1" applyFill="1" applyBorder="1"/>
    <xf numFmtId="3" fontId="11" fillId="0" borderId="69" xfId="2" applyNumberFormat="1" applyFont="1" applyBorder="1" applyAlignment="1">
      <alignment horizontal="center" vertical="center" wrapText="1"/>
    </xf>
    <xf numFmtId="3" fontId="11" fillId="0" borderId="56" xfId="2" applyNumberFormat="1" applyFont="1" applyBorder="1" applyAlignment="1">
      <alignment horizontal="center" vertical="center" wrapText="1"/>
    </xf>
    <xf numFmtId="0" fontId="35" fillId="3" borderId="62" xfId="2" applyFont="1" applyFill="1" applyBorder="1" applyAlignment="1">
      <alignment horizontal="center" vertical="center"/>
    </xf>
    <xf numFmtId="188" fontId="29" fillId="3" borderId="62" xfId="3" applyNumberFormat="1" applyFont="1" applyFill="1" applyBorder="1" applyAlignment="1">
      <alignment horizontal="center" vertical="center"/>
    </xf>
    <xf numFmtId="188" fontId="29" fillId="18" borderId="62" xfId="3" applyNumberFormat="1" applyFont="1" applyFill="1" applyBorder="1" applyAlignment="1">
      <alignment horizontal="center" vertical="center"/>
    </xf>
    <xf numFmtId="188" fontId="29" fillId="19" borderId="62" xfId="3" applyNumberFormat="1" applyFont="1" applyFill="1" applyBorder="1" applyAlignment="1">
      <alignment horizontal="center" vertical="center"/>
    </xf>
    <xf numFmtId="0" fontId="11" fillId="20" borderId="62" xfId="2" applyFont="1" applyFill="1" applyBorder="1"/>
    <xf numFmtId="3" fontId="11" fillId="0" borderId="62" xfId="2" applyNumberFormat="1" applyFont="1" applyBorder="1" applyAlignment="1">
      <alignment horizontal="center" vertical="center" wrapText="1"/>
    </xf>
    <xf numFmtId="3" fontId="11" fillId="0" borderId="43" xfId="2" applyNumberFormat="1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0" fontId="11" fillId="20" borderId="71" xfId="2" applyFont="1" applyFill="1" applyBorder="1" applyAlignment="1">
      <alignment horizontal="center" vertical="center" wrapText="1"/>
    </xf>
    <xf numFmtId="3" fontId="11" fillId="0" borderId="71" xfId="2" applyNumberFormat="1" applyFont="1" applyBorder="1" applyAlignment="1">
      <alignment horizontal="center" vertical="center" wrapText="1"/>
    </xf>
    <xf numFmtId="3" fontId="11" fillId="0" borderId="72" xfId="2" applyNumberFormat="1" applyFont="1" applyBorder="1" applyAlignment="1">
      <alignment horizontal="center" vertical="center" wrapText="1"/>
    </xf>
    <xf numFmtId="188" fontId="29" fillId="3" borderId="62" xfId="2" applyNumberFormat="1" applyFont="1" applyFill="1" applyBorder="1" applyAlignment="1">
      <alignment horizontal="center" vertical="center"/>
    </xf>
    <xf numFmtId="188" fontId="36" fillId="18" borderId="62" xfId="2" applyNumberFormat="1" applyFont="1" applyFill="1" applyBorder="1" applyAlignment="1">
      <alignment horizontal="center" vertical="center"/>
    </xf>
    <xf numFmtId="188" fontId="36" fillId="19" borderId="62" xfId="2" applyNumberFormat="1" applyFont="1" applyFill="1" applyBorder="1" applyAlignment="1">
      <alignment horizontal="center" vertical="center"/>
    </xf>
    <xf numFmtId="0" fontId="28" fillId="10" borderId="66" xfId="2" applyFont="1" applyFill="1" applyBorder="1" applyAlignment="1">
      <alignment horizontal="center" vertical="center" wrapText="1"/>
    </xf>
    <xf numFmtId="0" fontId="28" fillId="10" borderId="0" xfId="2" applyFont="1" applyFill="1" applyAlignment="1">
      <alignment horizontal="center" vertical="center" wrapText="1"/>
    </xf>
    <xf numFmtId="0" fontId="2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26" fillId="2" borderId="0" xfId="2" applyFont="1" applyFill="1" applyAlignment="1">
      <alignment horizontal="left" vertical="center"/>
    </xf>
    <xf numFmtId="0" fontId="11" fillId="0" borderId="0" xfId="2" applyFont="1"/>
    <xf numFmtId="0" fontId="37" fillId="21" borderId="62" xfId="2" applyFont="1" applyFill="1" applyBorder="1" applyAlignment="1">
      <alignment horizontal="center" vertical="center" wrapText="1"/>
    </xf>
    <xf numFmtId="0" fontId="37" fillId="0" borderId="62" xfId="2" applyFont="1" applyBorder="1"/>
    <xf numFmtId="0" fontId="37" fillId="0" borderId="62" xfId="2" applyFont="1" applyBorder="1" applyAlignment="1">
      <alignment horizontal="center"/>
    </xf>
    <xf numFmtId="0" fontId="38" fillId="21" borderId="62" xfId="2" applyFont="1" applyFill="1" applyBorder="1"/>
    <xf numFmtId="0" fontId="38" fillId="21" borderId="62" xfId="2" applyFont="1" applyFill="1" applyBorder="1" applyAlignment="1">
      <alignment horizontal="center"/>
    </xf>
    <xf numFmtId="0" fontId="11" fillId="12" borderId="62" xfId="2" applyFont="1" applyFill="1" applyBorder="1"/>
    <xf numFmtId="0" fontId="11" fillId="12" borderId="62" xfId="2" applyFont="1" applyFill="1" applyBorder="1" applyAlignment="1">
      <alignment horizontal="center"/>
    </xf>
    <xf numFmtId="0" fontId="11" fillId="0" borderId="62" xfId="2" applyFont="1" applyBorder="1"/>
    <xf numFmtId="3" fontId="11" fillId="0" borderId="62" xfId="2" applyNumberFormat="1" applyFont="1" applyBorder="1" applyAlignment="1">
      <alignment horizontal="center"/>
    </xf>
    <xf numFmtId="3" fontId="11" fillId="12" borderId="62" xfId="2" applyNumberFormat="1" applyFont="1" applyFill="1" applyBorder="1" applyAlignment="1">
      <alignment horizontal="center"/>
    </xf>
    <xf numFmtId="0" fontId="13" fillId="0" borderId="0" xfId="2" applyFont="1"/>
    <xf numFmtId="0" fontId="11" fillId="0" borderId="73" xfId="2" applyFont="1" applyBorder="1" applyAlignment="1">
      <alignment horizontal="center" vertical="center"/>
    </xf>
    <xf numFmtId="9" fontId="39" fillId="22" borderId="75" xfId="2" applyNumberFormat="1" applyFont="1" applyFill="1" applyBorder="1" applyAlignment="1">
      <alignment horizontal="center" vertical="center" wrapText="1"/>
    </xf>
    <xf numFmtId="3" fontId="11" fillId="11" borderId="76" xfId="2" applyNumberFormat="1" applyFont="1" applyFill="1" applyBorder="1" applyAlignment="1">
      <alignment horizontal="center" vertical="center"/>
    </xf>
    <xf numFmtId="3" fontId="11" fillId="11" borderId="77" xfId="2" applyNumberFormat="1" applyFont="1" applyFill="1" applyBorder="1" applyAlignment="1">
      <alignment horizontal="center" vertical="center" wrapText="1"/>
    </xf>
    <xf numFmtId="3" fontId="11" fillId="11" borderId="77" xfId="2" applyNumberFormat="1" applyFont="1" applyFill="1" applyBorder="1" applyAlignment="1">
      <alignment horizontal="center" vertical="center"/>
    </xf>
    <xf numFmtId="3" fontId="11" fillId="11" borderId="78" xfId="2" applyNumberFormat="1" applyFont="1" applyFill="1" applyBorder="1" applyAlignment="1">
      <alignment horizontal="center" vertical="center"/>
    </xf>
    <xf numFmtId="0" fontId="11" fillId="0" borderId="79" xfId="2" applyFont="1" applyBorder="1" applyAlignment="1">
      <alignment horizontal="center" vertical="top"/>
    </xf>
    <xf numFmtId="3" fontId="11" fillId="0" borderId="80" xfId="2" applyNumberFormat="1" applyFont="1" applyBorder="1" applyAlignment="1">
      <alignment horizontal="center"/>
    </xf>
    <xf numFmtId="3" fontId="11" fillId="0" borderId="81" xfId="2" applyNumberFormat="1" applyFont="1" applyBorder="1" applyAlignment="1">
      <alignment horizontal="center"/>
    </xf>
    <xf numFmtId="3" fontId="11" fillId="0" borderId="82" xfId="2" applyNumberFormat="1" applyFont="1" applyBorder="1" applyAlignment="1">
      <alignment horizontal="center"/>
    </xf>
    <xf numFmtId="3" fontId="11" fillId="2" borderId="81" xfId="2" applyNumberFormat="1" applyFont="1" applyFill="1" applyBorder="1" applyAlignment="1">
      <alignment horizontal="center"/>
    </xf>
    <xf numFmtId="3" fontId="11" fillId="2" borderId="82" xfId="2" applyNumberFormat="1" applyFont="1" applyFill="1" applyBorder="1" applyAlignment="1">
      <alignment horizontal="center"/>
    </xf>
    <xf numFmtId="0" fontId="11" fillId="0" borderId="69" xfId="2" applyFont="1" applyBorder="1" applyAlignment="1">
      <alignment horizontal="center" vertical="top"/>
    </xf>
    <xf numFmtId="3" fontId="11" fillId="2" borderId="83" xfId="2" applyNumberFormat="1" applyFont="1" applyFill="1" applyBorder="1" applyAlignment="1">
      <alignment horizontal="center"/>
    </xf>
    <xf numFmtId="3" fontId="11" fillId="2" borderId="27" xfId="2" applyNumberFormat="1" applyFont="1" applyFill="1" applyBorder="1" applyAlignment="1">
      <alignment horizontal="center"/>
    </xf>
    <xf numFmtId="3" fontId="11" fillId="2" borderId="84" xfId="2" applyNumberFormat="1" applyFont="1" applyFill="1" applyBorder="1" applyAlignment="1">
      <alignment horizontal="center"/>
    </xf>
    <xf numFmtId="3" fontId="11" fillId="0" borderId="27" xfId="2" applyNumberFormat="1" applyFont="1" applyBorder="1" applyAlignment="1">
      <alignment horizontal="center"/>
    </xf>
    <xf numFmtId="3" fontId="11" fillId="0" borderId="8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9" fontId="40" fillId="23" borderId="75" xfId="2" applyNumberFormat="1" applyFont="1" applyFill="1" applyBorder="1" applyAlignment="1">
      <alignment horizontal="center" vertical="center" wrapText="1"/>
    </xf>
    <xf numFmtId="3" fontId="11" fillId="10" borderId="76" xfId="2" applyNumberFormat="1" applyFont="1" applyFill="1" applyBorder="1" applyAlignment="1">
      <alignment horizontal="center" vertical="center"/>
    </xf>
    <xf numFmtId="3" fontId="11" fillId="10" borderId="77" xfId="2" applyNumberFormat="1" applyFont="1" applyFill="1" applyBorder="1" applyAlignment="1">
      <alignment horizontal="center" vertical="center" wrapText="1"/>
    </xf>
    <xf numFmtId="3" fontId="11" fillId="10" borderId="77" xfId="2" applyNumberFormat="1" applyFont="1" applyFill="1" applyBorder="1" applyAlignment="1">
      <alignment horizontal="center" vertical="center"/>
    </xf>
    <xf numFmtId="3" fontId="11" fillId="10" borderId="78" xfId="2" applyNumberFormat="1" applyFont="1" applyFill="1" applyBorder="1" applyAlignment="1">
      <alignment horizontal="center" vertical="center"/>
    </xf>
    <xf numFmtId="9" fontId="15" fillId="24" borderId="75" xfId="2" applyNumberFormat="1" applyFont="1" applyFill="1" applyBorder="1" applyAlignment="1">
      <alignment horizontal="center" vertical="center" wrapText="1"/>
    </xf>
    <xf numFmtId="3" fontId="11" fillId="25" borderId="76" xfId="2" applyNumberFormat="1" applyFont="1" applyFill="1" applyBorder="1" applyAlignment="1">
      <alignment horizontal="center" vertical="center"/>
    </xf>
    <xf numFmtId="3" fontId="11" fillId="25" borderId="77" xfId="2" applyNumberFormat="1" applyFont="1" applyFill="1" applyBorder="1" applyAlignment="1">
      <alignment horizontal="center" vertical="center" wrapText="1"/>
    </xf>
    <xf numFmtId="3" fontId="11" fillId="25" borderId="77" xfId="2" applyNumberFormat="1" applyFont="1" applyFill="1" applyBorder="1" applyAlignment="1">
      <alignment horizontal="center" vertical="center"/>
    </xf>
    <xf numFmtId="3" fontId="11" fillId="25" borderId="78" xfId="2" applyNumberFormat="1" applyFont="1" applyFill="1" applyBorder="1" applyAlignment="1">
      <alignment horizontal="center" vertical="center"/>
    </xf>
    <xf numFmtId="3" fontId="11" fillId="4" borderId="80" xfId="2" applyNumberFormat="1" applyFont="1" applyFill="1" applyBorder="1" applyAlignment="1">
      <alignment horizontal="center"/>
    </xf>
    <xf numFmtId="3" fontId="11" fillId="4" borderId="81" xfId="2" applyNumberFormat="1" applyFont="1" applyFill="1" applyBorder="1" applyAlignment="1">
      <alignment horizontal="center"/>
    </xf>
    <xf numFmtId="3" fontId="11" fillId="4" borderId="82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3" fillId="26" borderId="62" xfId="0" applyFont="1" applyFill="1" applyBorder="1" applyAlignment="1">
      <alignment horizontal="center" vertical="center" wrapText="1"/>
    </xf>
    <xf numFmtId="0" fontId="21" fillId="16" borderId="88" xfId="2" applyFont="1" applyFill="1" applyBorder="1"/>
    <xf numFmtId="0" fontId="24" fillId="13" borderId="89" xfId="2" applyFont="1" applyFill="1" applyBorder="1"/>
    <xf numFmtId="189" fontId="24" fillId="16" borderId="89" xfId="3" applyNumberFormat="1" applyFont="1" applyFill="1" applyBorder="1"/>
    <xf numFmtId="2" fontId="41" fillId="5" borderId="90" xfId="0" applyNumberFormat="1" applyFont="1" applyFill="1" applyBorder="1" applyAlignment="1">
      <alignment horizontal="center" vertical="center" wrapText="1" readingOrder="1"/>
    </xf>
    <xf numFmtId="2" fontId="41" fillId="5" borderId="91" xfId="0" applyNumberFormat="1" applyFont="1" applyFill="1" applyBorder="1" applyAlignment="1">
      <alignment horizontal="center" vertical="center" wrapText="1" readingOrder="1"/>
    </xf>
    <xf numFmtId="2" fontId="41" fillId="28" borderId="90" xfId="0" applyNumberFormat="1" applyFont="1" applyFill="1" applyBorder="1" applyAlignment="1">
      <alignment horizontal="center" vertical="center" wrapText="1" readingOrder="1"/>
    </xf>
    <xf numFmtId="2" fontId="41" fillId="28" borderId="91" xfId="0" applyNumberFormat="1" applyFont="1" applyFill="1" applyBorder="1" applyAlignment="1">
      <alignment horizontal="center" vertical="center" wrapText="1" readingOrder="1"/>
    </xf>
    <xf numFmtId="2" fontId="41" fillId="28" borderId="92" xfId="0" applyNumberFormat="1" applyFont="1" applyFill="1" applyBorder="1" applyAlignment="1">
      <alignment horizontal="center" vertical="center" wrapText="1" readingOrder="1"/>
    </xf>
    <xf numFmtId="2" fontId="41" fillId="28" borderId="93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0" fillId="0" borderId="0" xfId="0" applyAlignment="1">
      <alignment horizontal="left"/>
    </xf>
    <xf numFmtId="0" fontId="42" fillId="3" borderId="3" xfId="0" applyFont="1" applyFill="1" applyBorder="1" applyAlignment="1">
      <alignment horizontal="left"/>
    </xf>
    <xf numFmtId="0" fontId="42" fillId="4" borderId="0" xfId="0" applyFont="1" applyFill="1" applyAlignment="1">
      <alignment horizontal="left"/>
    </xf>
    <xf numFmtId="0" fontId="42" fillId="3" borderId="8" xfId="0" applyFont="1" applyFill="1" applyBorder="1" applyAlignment="1">
      <alignment horizontal="left"/>
    </xf>
    <xf numFmtId="0" fontId="42" fillId="3" borderId="2" xfId="0" applyFont="1" applyFill="1" applyBorder="1" applyAlignment="1">
      <alignment horizontal="left"/>
    </xf>
    <xf numFmtId="0" fontId="42" fillId="4" borderId="5" xfId="0" applyFont="1" applyFill="1" applyBorder="1" applyAlignment="1">
      <alignment horizontal="left"/>
    </xf>
    <xf numFmtId="0" fontId="42" fillId="3" borderId="5" xfId="0" applyFont="1" applyFill="1" applyBorder="1" applyAlignment="1">
      <alignment horizontal="left"/>
    </xf>
    <xf numFmtId="0" fontId="42" fillId="3" borderId="0" xfId="0" applyFont="1" applyFill="1" applyAlignment="1">
      <alignment vertical="top"/>
    </xf>
    <xf numFmtId="0" fontId="42" fillId="3" borderId="6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62" xfId="0" applyFill="1" applyBorder="1" applyAlignment="1">
      <alignment vertical="center"/>
    </xf>
    <xf numFmtId="0" fontId="42" fillId="3" borderId="62" xfId="0" applyFont="1" applyFill="1" applyBorder="1" applyAlignment="1">
      <alignment vertical="center"/>
    </xf>
    <xf numFmtId="0" fontId="0" fillId="3" borderId="62" xfId="0" applyFill="1" applyBorder="1" applyAlignment="1">
      <alignment vertical="center" wrapText="1"/>
    </xf>
    <xf numFmtId="0" fontId="17" fillId="8" borderId="95" xfId="2" applyFont="1" applyFill="1" applyBorder="1" applyAlignment="1">
      <alignment horizontal="center" vertical="center" readingOrder="1"/>
    </xf>
    <xf numFmtId="0" fontId="0" fillId="19" borderId="68" xfId="0" applyFill="1" applyBorder="1" applyAlignment="1">
      <alignment horizontal="center" vertical="center"/>
    </xf>
    <xf numFmtId="0" fontId="0" fillId="19" borderId="62" xfId="0" applyFill="1" applyBorder="1" applyAlignment="1">
      <alignment horizontal="center" vertical="center"/>
    </xf>
    <xf numFmtId="0" fontId="43" fillId="8" borderId="62" xfId="0" applyFont="1" applyFill="1" applyBorder="1" applyAlignment="1">
      <alignment horizontal="center" vertical="center" wrapText="1"/>
    </xf>
    <xf numFmtId="9" fontId="0" fillId="0" borderId="0" xfId="4" applyFont="1"/>
    <xf numFmtId="0" fontId="0" fillId="7" borderId="5" xfId="0" applyFill="1" applyBorder="1"/>
    <xf numFmtId="0" fontId="3" fillId="0" borderId="0" xfId="0" applyFont="1"/>
    <xf numFmtId="0" fontId="45" fillId="0" borderId="0" xfId="0" applyFont="1"/>
    <xf numFmtId="0" fontId="4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9" fontId="0" fillId="3" borderId="6" xfId="4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88" fontId="0" fillId="7" borderId="5" xfId="1" applyNumberFormat="1" applyFont="1" applyFill="1" applyBorder="1"/>
    <xf numFmtId="188" fontId="0" fillId="7" borderId="6" xfId="1" applyNumberFormat="1" applyFont="1" applyFill="1" applyBorder="1" applyAlignment="1">
      <alignment horizontal="center"/>
    </xf>
    <xf numFmtId="188" fontId="0" fillId="3" borderId="6" xfId="1" applyNumberFormat="1" applyFont="1" applyFill="1" applyBorder="1" applyAlignment="1">
      <alignment horizontal="center"/>
    </xf>
    <xf numFmtId="188" fontId="3" fillId="2" borderId="0" xfId="1" applyNumberFormat="1" applyFont="1" applyFill="1" applyBorder="1" applyAlignment="1">
      <alignment horizontal="center"/>
    </xf>
    <xf numFmtId="9" fontId="3" fillId="30" borderId="0" xfId="4" applyFont="1" applyFill="1" applyBorder="1" applyAlignment="1">
      <alignment horizontal="center"/>
    </xf>
    <xf numFmtId="188" fontId="24" fillId="16" borderId="62" xfId="1" applyNumberFormat="1" applyFont="1" applyFill="1" applyBorder="1"/>
    <xf numFmtId="188" fontId="24" fillId="16" borderId="43" xfId="1" applyNumberFormat="1" applyFont="1" applyFill="1" applyBorder="1"/>
    <xf numFmtId="188" fontId="24" fillId="16" borderId="66" xfId="2" applyNumberFormat="1" applyFont="1" applyFill="1" applyBorder="1"/>
    <xf numFmtId="0" fontId="1" fillId="0" borderId="4" xfId="0" applyFont="1" applyBorder="1" applyAlignment="1">
      <alignment horizontal="center"/>
    </xf>
    <xf numFmtId="9" fontId="0" fillId="7" borderId="5" xfId="4" applyFont="1" applyFill="1" applyBorder="1" applyAlignment="1">
      <alignment horizontal="center"/>
    </xf>
    <xf numFmtId="3" fontId="46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left"/>
    </xf>
    <xf numFmtId="0" fontId="0" fillId="32" borderId="5" xfId="0" applyFill="1" applyBorder="1" applyAlignment="1">
      <alignment horizontal="center"/>
    </xf>
    <xf numFmtId="0" fontId="0" fillId="32" borderId="7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188" fontId="3" fillId="3" borderId="0" xfId="1" applyNumberFormat="1" applyFont="1" applyFill="1" applyBorder="1" applyAlignment="1">
      <alignment horizontal="center"/>
    </xf>
    <xf numFmtId="188" fontId="3" fillId="3" borderId="8" xfId="1" applyNumberFormat="1" applyFont="1" applyFill="1" applyBorder="1" applyAlignment="1">
      <alignment horizontal="center"/>
    </xf>
    <xf numFmtId="188" fontId="0" fillId="3" borderId="9" xfId="1" applyNumberFormat="1" applyFont="1" applyFill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3" fontId="3" fillId="29" borderId="62" xfId="0" applyNumberFormat="1" applyFont="1" applyFill="1" applyBorder="1" applyAlignment="1">
      <alignment horizontal="center"/>
    </xf>
    <xf numFmtId="0" fontId="0" fillId="31" borderId="62" xfId="0" applyFill="1" applyBorder="1" applyAlignment="1">
      <alignment horizontal="center"/>
    </xf>
    <xf numFmtId="0" fontId="3" fillId="31" borderId="62" xfId="0" applyFont="1" applyFill="1" applyBorder="1" applyAlignment="1">
      <alignment horizontal="center"/>
    </xf>
    <xf numFmtId="0" fontId="49" fillId="27" borderId="7" xfId="0" applyFont="1" applyFill="1" applyBorder="1" applyAlignment="1">
      <alignment horizontal="center" vertical="center"/>
    </xf>
    <xf numFmtId="0" fontId="49" fillId="27" borderId="8" xfId="0" applyFont="1" applyFill="1" applyBorder="1" applyAlignment="1">
      <alignment horizontal="center" vertical="center"/>
    </xf>
    <xf numFmtId="0" fontId="49" fillId="27" borderId="9" xfId="0" applyFont="1" applyFill="1" applyBorder="1" applyAlignment="1">
      <alignment horizontal="center" vertical="center" wrapText="1"/>
    </xf>
    <xf numFmtId="0" fontId="49" fillId="8" borderId="7" xfId="0" applyFont="1" applyFill="1" applyBorder="1" applyAlignment="1">
      <alignment horizontal="center" vertical="center"/>
    </xf>
    <xf numFmtId="0" fontId="49" fillId="8" borderId="8" xfId="0" applyFont="1" applyFill="1" applyBorder="1" applyAlignment="1">
      <alignment horizontal="center" vertical="center"/>
    </xf>
    <xf numFmtId="0" fontId="49" fillId="8" borderId="9" xfId="0" applyFont="1" applyFill="1" applyBorder="1" applyAlignment="1">
      <alignment horizontal="center" vertical="center" wrapText="1"/>
    </xf>
    <xf numFmtId="0" fontId="0" fillId="3" borderId="0" xfId="0" applyFill="1"/>
    <xf numFmtId="0" fontId="0" fillId="33" borderId="13" xfId="0" applyFill="1" applyBorder="1"/>
    <xf numFmtId="0" fontId="0" fillId="33" borderId="14" xfId="0" applyFill="1" applyBorder="1" applyAlignment="1">
      <alignment horizontal="center"/>
    </xf>
    <xf numFmtId="188" fontId="3" fillId="33" borderId="14" xfId="1" applyNumberFormat="1" applyFont="1" applyFill="1" applyBorder="1" applyAlignment="1">
      <alignment horizontal="center"/>
    </xf>
    <xf numFmtId="188" fontId="0" fillId="33" borderId="15" xfId="1" applyNumberFormat="1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188" fontId="50" fillId="0" borderId="0" xfId="0" applyNumberFormat="1" applyFont="1" applyAlignment="1">
      <alignment horizontal="center"/>
    </xf>
    <xf numFmtId="0" fontId="51" fillId="0" borderId="0" xfId="0" applyFont="1" applyAlignment="1">
      <alignment horizontal="right"/>
    </xf>
    <xf numFmtId="188" fontId="51" fillId="0" borderId="0" xfId="0" applyNumberFormat="1" applyFont="1" applyAlignment="1">
      <alignment horizontal="center"/>
    </xf>
    <xf numFmtId="188" fontId="51" fillId="0" borderId="0" xfId="1" applyNumberFormat="1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52" fillId="3" borderId="3" xfId="0" applyFont="1" applyFill="1" applyBorder="1" applyAlignment="1">
      <alignment horizontal="left"/>
    </xf>
    <xf numFmtId="188" fontId="52" fillId="3" borderId="3" xfId="1" applyNumberFormat="1" applyFont="1" applyFill="1" applyBorder="1" applyAlignment="1">
      <alignment horizontal="center"/>
    </xf>
    <xf numFmtId="0" fontId="52" fillId="3" borderId="10" xfId="0" applyFont="1" applyFill="1" applyBorder="1"/>
    <xf numFmtId="0" fontId="52" fillId="0" borderId="4" xfId="0" applyFont="1" applyBorder="1" applyAlignment="1">
      <alignment horizontal="center"/>
    </xf>
    <xf numFmtId="0" fontId="52" fillId="4" borderId="0" xfId="0" applyFont="1" applyFill="1" applyAlignment="1">
      <alignment horizontal="left"/>
    </xf>
    <xf numFmtId="188" fontId="52" fillId="4" borderId="0" xfId="1" applyNumberFormat="1" applyFont="1" applyFill="1" applyBorder="1" applyAlignment="1">
      <alignment horizontal="center"/>
    </xf>
    <xf numFmtId="0" fontId="52" fillId="4" borderId="11" xfId="0" applyFont="1" applyFill="1" applyBorder="1"/>
    <xf numFmtId="0" fontId="52" fillId="4" borderId="6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left"/>
    </xf>
    <xf numFmtId="188" fontId="52" fillId="3" borderId="8" xfId="1" applyNumberFormat="1" applyFont="1" applyFill="1" applyBorder="1" applyAlignment="1">
      <alignment horizontal="center"/>
    </xf>
    <xf numFmtId="0" fontId="52" fillId="3" borderId="12" xfId="0" applyFont="1" applyFill="1" applyBorder="1"/>
    <xf numFmtId="0" fontId="52" fillId="0" borderId="9" xfId="0" applyFont="1" applyBorder="1" applyAlignment="1">
      <alignment horizontal="center"/>
    </xf>
    <xf numFmtId="0" fontId="53" fillId="3" borderId="3" xfId="0" applyFont="1" applyFill="1" applyBorder="1" applyAlignment="1">
      <alignment horizontal="left"/>
    </xf>
    <xf numFmtId="188" fontId="53" fillId="3" borderId="3" xfId="1" applyNumberFormat="1" applyFont="1" applyFill="1" applyBorder="1" applyAlignment="1">
      <alignment horizontal="center"/>
    </xf>
    <xf numFmtId="0" fontId="53" fillId="3" borderId="10" xfId="0" applyFont="1" applyFill="1" applyBorder="1"/>
    <xf numFmtId="0" fontId="53" fillId="0" borderId="4" xfId="0" applyFont="1" applyBorder="1" applyAlignment="1">
      <alignment horizontal="center"/>
    </xf>
    <xf numFmtId="0" fontId="53" fillId="4" borderId="0" xfId="0" applyFont="1" applyFill="1" applyAlignment="1">
      <alignment horizontal="left"/>
    </xf>
    <xf numFmtId="188" fontId="53" fillId="4" borderId="0" xfId="1" applyNumberFormat="1" applyFont="1" applyFill="1" applyBorder="1" applyAlignment="1">
      <alignment horizontal="center"/>
    </xf>
    <xf numFmtId="0" fontId="53" fillId="4" borderId="11" xfId="0" applyFont="1" applyFill="1" applyBorder="1"/>
    <xf numFmtId="0" fontId="53" fillId="4" borderId="6" xfId="0" applyFont="1" applyFill="1" applyBorder="1" applyAlignment="1">
      <alignment horizontal="center"/>
    </xf>
    <xf numFmtId="0" fontId="53" fillId="3" borderId="8" xfId="0" applyFont="1" applyFill="1" applyBorder="1" applyAlignment="1">
      <alignment horizontal="left"/>
    </xf>
    <xf numFmtId="188" fontId="53" fillId="3" borderId="8" xfId="1" applyNumberFormat="1" applyFont="1" applyFill="1" applyBorder="1" applyAlignment="1">
      <alignment horizontal="center"/>
    </xf>
    <xf numFmtId="0" fontId="53" fillId="3" borderId="12" xfId="0" applyFont="1" applyFill="1" applyBorder="1"/>
    <xf numFmtId="0" fontId="53" fillId="3" borderId="9" xfId="0" applyFont="1" applyFill="1" applyBorder="1" applyAlignment="1">
      <alignment horizontal="center"/>
    </xf>
    <xf numFmtId="0" fontId="54" fillId="3" borderId="2" xfId="0" applyFont="1" applyFill="1" applyBorder="1" applyAlignment="1">
      <alignment horizontal="left"/>
    </xf>
    <xf numFmtId="0" fontId="54" fillId="3" borderId="11" xfId="0" applyFont="1" applyFill="1" applyBorder="1"/>
    <xf numFmtId="0" fontId="54" fillId="0" borderId="10" xfId="0" applyFont="1" applyBorder="1" applyAlignment="1">
      <alignment horizontal="center"/>
    </xf>
    <xf numFmtId="0" fontId="54" fillId="4" borderId="5" xfId="0" applyFont="1" applyFill="1" applyBorder="1" applyAlignment="1">
      <alignment horizontal="left"/>
    </xf>
    <xf numFmtId="0" fontId="54" fillId="4" borderId="11" xfId="0" applyFont="1" applyFill="1" applyBorder="1"/>
    <xf numFmtId="0" fontId="54" fillId="4" borderId="11" xfId="0" applyFont="1" applyFill="1" applyBorder="1" applyAlignment="1">
      <alignment horizontal="center"/>
    </xf>
    <xf numFmtId="0" fontId="54" fillId="3" borderId="5" xfId="0" applyFont="1" applyFill="1" applyBorder="1" applyAlignment="1">
      <alignment horizontal="left"/>
    </xf>
    <xf numFmtId="0" fontId="54" fillId="5" borderId="11" xfId="0" applyFont="1" applyFill="1" applyBorder="1"/>
    <xf numFmtId="0" fontId="54" fillId="0" borderId="11" xfId="0" applyFont="1" applyBorder="1" applyAlignment="1">
      <alignment horizontal="center" vertical="top"/>
    </xf>
    <xf numFmtId="0" fontId="54" fillId="3" borderId="12" xfId="0" applyFont="1" applyFill="1" applyBorder="1"/>
    <xf numFmtId="0" fontId="54" fillId="3" borderId="12" xfId="0" applyFont="1" applyFill="1" applyBorder="1" applyAlignment="1">
      <alignment horizontal="center"/>
    </xf>
    <xf numFmtId="188" fontId="54" fillId="3" borderId="3" xfId="1" applyNumberFormat="1" applyFont="1" applyFill="1" applyBorder="1" applyAlignment="1">
      <alignment horizontal="center"/>
    </xf>
    <xf numFmtId="188" fontId="54" fillId="3" borderId="96" xfId="1" applyNumberFormat="1" applyFont="1" applyFill="1" applyBorder="1" applyAlignment="1">
      <alignment horizontal="center"/>
    </xf>
    <xf numFmtId="0" fontId="54" fillId="3" borderId="4" xfId="0" applyFont="1" applyFill="1" applyBorder="1"/>
    <xf numFmtId="0" fontId="54" fillId="0" borderId="4" xfId="0" applyFont="1" applyBorder="1" applyAlignment="1">
      <alignment horizontal="center"/>
    </xf>
    <xf numFmtId="188" fontId="54" fillId="4" borderId="0" xfId="1" applyNumberFormat="1" applyFont="1" applyFill="1" applyBorder="1" applyAlignment="1">
      <alignment horizontal="center"/>
    </xf>
    <xf numFmtId="188" fontId="54" fillId="4" borderId="18" xfId="1" applyNumberFormat="1" applyFont="1" applyFill="1" applyBorder="1" applyAlignment="1">
      <alignment horizontal="center"/>
    </xf>
    <xf numFmtId="0" fontId="54" fillId="4" borderId="6" xfId="0" applyFont="1" applyFill="1" applyBorder="1"/>
    <xf numFmtId="0" fontId="54" fillId="4" borderId="6" xfId="0" applyFont="1" applyFill="1" applyBorder="1" applyAlignment="1">
      <alignment horizontal="center"/>
    </xf>
    <xf numFmtId="188" fontId="54" fillId="3" borderId="0" xfId="1" applyNumberFormat="1" applyFont="1" applyFill="1" applyBorder="1" applyAlignment="1">
      <alignment horizontal="center"/>
    </xf>
    <xf numFmtId="188" fontId="54" fillId="3" borderId="18" xfId="1" applyNumberFormat="1" applyFont="1" applyFill="1" applyBorder="1" applyAlignment="1">
      <alignment horizontal="center"/>
    </xf>
    <xf numFmtId="0" fontId="54" fillId="3" borderId="6" xfId="0" applyFont="1" applyFill="1" applyBorder="1"/>
    <xf numFmtId="0" fontId="54" fillId="0" borderId="6" xfId="0" applyFont="1" applyBorder="1" applyAlignment="1">
      <alignment horizontal="center"/>
    </xf>
    <xf numFmtId="0" fontId="54" fillId="3" borderId="7" xfId="0" applyFont="1" applyFill="1" applyBorder="1" applyAlignment="1">
      <alignment horizontal="center" vertical="top"/>
    </xf>
    <xf numFmtId="0" fontId="54" fillId="3" borderId="9" xfId="0" applyFont="1" applyFill="1" applyBorder="1" applyAlignment="1">
      <alignment horizontal="left" vertical="top"/>
    </xf>
    <xf numFmtId="0" fontId="54" fillId="3" borderId="7" xfId="0" applyFont="1" applyFill="1" applyBorder="1" applyAlignment="1">
      <alignment vertical="top" wrapText="1"/>
    </xf>
    <xf numFmtId="0" fontId="54" fillId="3" borderId="97" xfId="0" applyFont="1" applyFill="1" applyBorder="1" applyAlignment="1">
      <alignment horizontal="left"/>
    </xf>
    <xf numFmtId="188" fontId="54" fillId="3" borderId="8" xfId="1" applyNumberFormat="1" applyFont="1" applyFill="1" applyBorder="1" applyAlignment="1">
      <alignment horizontal="center"/>
    </xf>
    <xf numFmtId="188" fontId="54" fillId="3" borderId="98" xfId="1" applyNumberFormat="1" applyFont="1" applyFill="1" applyBorder="1" applyAlignment="1">
      <alignment horizontal="center"/>
    </xf>
    <xf numFmtId="0" fontId="54" fillId="3" borderId="9" xfId="0" applyFont="1" applyFill="1" applyBorder="1"/>
    <xf numFmtId="0" fontId="54" fillId="3" borderId="9" xfId="0" applyFont="1" applyFill="1" applyBorder="1" applyAlignment="1">
      <alignment horizontal="center"/>
    </xf>
    <xf numFmtId="0" fontId="54" fillId="3" borderId="0" xfId="0" applyFont="1" applyFill="1" applyAlignment="1">
      <alignment horizontal="left"/>
    </xf>
    <xf numFmtId="0" fontId="54" fillId="4" borderId="0" xfId="0" applyFont="1" applyFill="1" applyAlignment="1">
      <alignment horizontal="left"/>
    </xf>
    <xf numFmtId="0" fontId="54" fillId="3" borderId="8" xfId="0" applyFont="1" applyFill="1" applyBorder="1" applyAlignment="1">
      <alignment horizontal="left"/>
    </xf>
    <xf numFmtId="0" fontId="54" fillId="3" borderId="6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14" fillId="6" borderId="21" xfId="2" applyFont="1" applyFill="1" applyBorder="1" applyAlignment="1">
      <alignment vertical="center" wrapText="1"/>
    </xf>
    <xf numFmtId="189" fontId="24" fillId="16" borderId="100" xfId="3" applyNumberFormat="1" applyFont="1" applyFill="1" applyBorder="1"/>
    <xf numFmtId="0" fontId="10" fillId="10" borderId="102" xfId="2" applyFont="1" applyFill="1" applyBorder="1"/>
    <xf numFmtId="0" fontId="10" fillId="10" borderId="87" xfId="2" applyFont="1" applyFill="1" applyBorder="1"/>
    <xf numFmtId="0" fontId="21" fillId="10" borderId="13" xfId="2" applyFont="1" applyFill="1" applyBorder="1"/>
    <xf numFmtId="0" fontId="24" fillId="10" borderId="102" xfId="2" applyFont="1" applyFill="1" applyBorder="1"/>
    <xf numFmtId="0" fontId="24" fillId="10" borderId="87" xfId="2" applyFont="1" applyFill="1" applyBorder="1"/>
    <xf numFmtId="0" fontId="24" fillId="27" borderId="102" xfId="2" applyFont="1" applyFill="1" applyBorder="1"/>
    <xf numFmtId="0" fontId="10" fillId="27" borderId="102" xfId="2" applyFont="1" applyFill="1" applyBorder="1"/>
    <xf numFmtId="188" fontId="24" fillId="16" borderId="100" xfId="2" applyNumberFormat="1" applyFont="1" applyFill="1" applyBorder="1"/>
    <xf numFmtId="189" fontId="24" fillId="16" borderId="100" xfId="2" applyNumberFormat="1" applyFont="1" applyFill="1" applyBorder="1"/>
    <xf numFmtId="189" fontId="24" fillId="16" borderId="103" xfId="3" applyNumberFormat="1" applyFont="1" applyFill="1" applyBorder="1"/>
    <xf numFmtId="0" fontId="16" fillId="6" borderId="2" xfId="2" applyFont="1" applyFill="1" applyBorder="1" applyAlignment="1">
      <alignment horizontal="center"/>
    </xf>
    <xf numFmtId="189" fontId="55" fillId="6" borderId="101" xfId="3" applyNumberFormat="1" applyFont="1" applyFill="1" applyBorder="1" applyAlignment="1">
      <alignment horizontal="center"/>
    </xf>
    <xf numFmtId="0" fontId="16" fillId="6" borderId="7" xfId="2" applyFont="1" applyFill="1" applyBorder="1" applyAlignment="1">
      <alignment horizontal="center"/>
    </xf>
    <xf numFmtId="189" fontId="55" fillId="6" borderId="87" xfId="3" applyNumberFormat="1" applyFont="1" applyFill="1" applyBorder="1" applyAlignment="1">
      <alignment horizontal="center"/>
    </xf>
    <xf numFmtId="0" fontId="16" fillId="6" borderId="13" xfId="2" applyFont="1" applyFill="1" applyBorder="1" applyAlignment="1">
      <alignment horizontal="center"/>
    </xf>
    <xf numFmtId="189" fontId="55" fillId="27" borderId="87" xfId="3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vertical="top"/>
    </xf>
    <xf numFmtId="0" fontId="4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6" xfId="0" applyFont="1" applyFill="1" applyBorder="1"/>
    <xf numFmtId="0" fontId="4" fillId="4" borderId="6" xfId="0" applyFont="1" applyFill="1" applyBorder="1"/>
    <xf numFmtId="0" fontId="4" fillId="3" borderId="4" xfId="0" applyFont="1" applyFill="1" applyBorder="1"/>
    <xf numFmtId="0" fontId="0" fillId="0" borderId="9" xfId="0" applyBorder="1"/>
    <xf numFmtId="0" fontId="0" fillId="3" borderId="3" xfId="0" applyFill="1" applyBorder="1" applyAlignment="1">
      <alignment vertical="top" wrapText="1"/>
    </xf>
    <xf numFmtId="188" fontId="10" fillId="2" borderId="0" xfId="2" applyNumberFormat="1" applyFont="1" applyFill="1"/>
    <xf numFmtId="3" fontId="11" fillId="0" borderId="0" xfId="2" applyNumberFormat="1" applyFont="1"/>
    <xf numFmtId="188" fontId="1" fillId="3" borderId="4" xfId="1" applyNumberFormat="1" applyFont="1" applyFill="1" applyBorder="1" applyAlignment="1">
      <alignment horizontal="center"/>
    </xf>
    <xf numFmtId="188" fontId="1" fillId="4" borderId="6" xfId="1" applyNumberFormat="1" applyFont="1" applyFill="1" applyBorder="1" applyAlignment="1">
      <alignment horizontal="center"/>
    </xf>
    <xf numFmtId="188" fontId="1" fillId="3" borderId="6" xfId="1" applyNumberFormat="1" applyFont="1" applyFill="1" applyBorder="1" applyAlignment="1">
      <alignment horizontal="center"/>
    </xf>
    <xf numFmtId="0" fontId="52" fillId="3" borderId="4" xfId="0" applyFont="1" applyFill="1" applyBorder="1"/>
    <xf numFmtId="0" fontId="52" fillId="4" borderId="6" xfId="0" applyFont="1" applyFill="1" applyBorder="1"/>
    <xf numFmtId="0" fontId="52" fillId="3" borderId="9" xfId="0" applyFont="1" applyFill="1" applyBorder="1"/>
    <xf numFmtId="0" fontId="53" fillId="3" borderId="4" xfId="0" applyFont="1" applyFill="1" applyBorder="1"/>
    <xf numFmtId="0" fontId="53" fillId="4" borderId="6" xfId="0" applyFont="1" applyFill="1" applyBorder="1"/>
    <xf numFmtId="0" fontId="53" fillId="3" borderId="9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3" fontId="18" fillId="9" borderId="0" xfId="2" applyNumberFormat="1" applyFont="1" applyFill="1" applyAlignment="1">
      <alignment horizontal="center" vertical="center" wrapText="1"/>
    </xf>
    <xf numFmtId="3" fontId="19" fillId="10" borderId="0" xfId="2" applyNumberFormat="1" applyFont="1" applyFill="1" applyAlignment="1">
      <alignment horizontal="center" vertical="center" wrapText="1"/>
    </xf>
    <xf numFmtId="3" fontId="18" fillId="11" borderId="6" xfId="2" applyNumberFormat="1" applyFont="1" applyFill="1" applyBorder="1" applyAlignment="1">
      <alignment horizontal="center" vertical="center"/>
    </xf>
    <xf numFmtId="0" fontId="21" fillId="12" borderId="7" xfId="2" applyFont="1" applyFill="1" applyBorder="1"/>
    <xf numFmtId="189" fontId="23" fillId="13" borderId="104" xfId="3" applyNumberFormat="1" applyFont="1" applyFill="1" applyBorder="1" applyAlignment="1">
      <alignment horizontal="center"/>
    </xf>
    <xf numFmtId="189" fontId="23" fillId="12" borderId="105" xfId="3" applyNumberFormat="1" applyFont="1" applyFill="1" applyBorder="1" applyAlignment="1">
      <alignment horizontal="center"/>
    </xf>
    <xf numFmtId="189" fontId="23" fillId="12" borderId="106" xfId="3" applyNumberFormat="1" applyFont="1" applyFill="1" applyBorder="1" applyAlignment="1">
      <alignment horizontal="center"/>
    </xf>
    <xf numFmtId="0" fontId="10" fillId="0" borderId="70" xfId="2" applyFont="1" applyBorder="1" applyAlignment="1">
      <alignment horizontal="center"/>
    </xf>
    <xf numFmtId="0" fontId="10" fillId="13" borderId="107" xfId="2" applyFont="1" applyFill="1" applyBorder="1" applyAlignment="1">
      <alignment horizontal="left"/>
    </xf>
    <xf numFmtId="0" fontId="10" fillId="0" borderId="108" xfId="2" applyFont="1" applyBorder="1" applyAlignment="1">
      <alignment horizontal="left"/>
    </xf>
    <xf numFmtId="189" fontId="10" fillId="0" borderId="109" xfId="3" applyNumberFormat="1" applyFont="1" applyFill="1" applyBorder="1" applyAlignment="1">
      <alignment horizontal="center"/>
    </xf>
    <xf numFmtId="0" fontId="10" fillId="13" borderId="8" xfId="2" applyFont="1" applyFill="1" applyBorder="1" applyAlignment="1">
      <alignment horizontal="left"/>
    </xf>
    <xf numFmtId="0" fontId="10" fillId="0" borderId="110" xfId="2" applyFont="1" applyBorder="1" applyAlignment="1">
      <alignment horizontal="left"/>
    </xf>
    <xf numFmtId="189" fontId="10" fillId="0" borderId="9" xfId="3" applyNumberFormat="1" applyFont="1" applyFill="1" applyBorder="1" applyAlignment="1">
      <alignment horizontal="center"/>
    </xf>
    <xf numFmtId="0" fontId="59" fillId="0" borderId="30" xfId="0" applyFont="1" applyBorder="1"/>
    <xf numFmtId="0" fontId="10" fillId="0" borderId="111" xfId="2" applyFont="1" applyBorder="1" applyAlignment="1">
      <alignment horizontal="left" vertical="center" wrapText="1"/>
    </xf>
    <xf numFmtId="0" fontId="59" fillId="0" borderId="31" xfId="0" applyFont="1" applyBorder="1"/>
    <xf numFmtId="0" fontId="24" fillId="0" borderId="31" xfId="2" applyFont="1" applyBorder="1"/>
    <xf numFmtId="0" fontId="10" fillId="0" borderId="31" xfId="2" applyFont="1" applyBorder="1"/>
    <xf numFmtId="0" fontId="25" fillId="0" borderId="31" xfId="2" applyFont="1" applyBorder="1" applyAlignment="1">
      <alignment horizontal="left"/>
    </xf>
    <xf numFmtId="0" fontId="10" fillId="0" borderId="30" xfId="2" applyFont="1" applyBorder="1"/>
    <xf numFmtId="0" fontId="25" fillId="0" borderId="7" xfId="2" applyFont="1" applyBorder="1"/>
    <xf numFmtId="0" fontId="10" fillId="13" borderId="42" xfId="2" applyFont="1" applyFill="1" applyBorder="1" applyAlignment="1">
      <alignment horizontal="center"/>
    </xf>
    <xf numFmtId="0" fontId="10" fillId="13" borderId="113" xfId="2" applyFont="1" applyFill="1" applyBorder="1" applyAlignment="1">
      <alignment horizontal="center"/>
    </xf>
    <xf numFmtId="0" fontId="10" fillId="13" borderId="113" xfId="2" applyFont="1" applyFill="1" applyBorder="1"/>
    <xf numFmtId="0" fontId="10" fillId="13" borderId="113" xfId="2" applyFont="1" applyFill="1" applyBorder="1" applyAlignment="1">
      <alignment horizontal="center" wrapText="1"/>
    </xf>
    <xf numFmtId="0" fontId="10" fillId="13" borderId="113" xfId="2" applyFont="1" applyFill="1" applyBorder="1" applyAlignment="1">
      <alignment horizontal="left" vertical="center" wrapText="1"/>
    </xf>
    <xf numFmtId="0" fontId="10" fillId="13" borderId="112" xfId="2" applyFont="1" applyFill="1" applyBorder="1" applyAlignment="1">
      <alignment horizontal="left"/>
    </xf>
    <xf numFmtId="188" fontId="53" fillId="3" borderId="8" xfId="1" applyNumberFormat="1" applyFont="1" applyFill="1" applyBorder="1" applyAlignment="1">
      <alignment horizontal="center" vertical="top"/>
    </xf>
    <xf numFmtId="0" fontId="53" fillId="3" borderId="2" xfId="0" applyFont="1" applyFill="1" applyBorder="1" applyAlignment="1">
      <alignment horizontal="center" vertical="top"/>
    </xf>
    <xf numFmtId="0" fontId="53" fillId="3" borderId="5" xfId="0" applyFont="1" applyFill="1" applyBorder="1" applyAlignment="1">
      <alignment horizontal="center" vertical="top"/>
    </xf>
    <xf numFmtId="0" fontId="53" fillId="3" borderId="7" xfId="0" applyFont="1" applyFill="1" applyBorder="1" applyAlignment="1">
      <alignment horizontal="center" vertical="top"/>
    </xf>
    <xf numFmtId="0" fontId="53" fillId="3" borderId="8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3" fillId="0" borderId="9" xfId="0" applyFont="1" applyBorder="1" applyAlignment="1">
      <alignment horizontal="center" vertical="top"/>
    </xf>
    <xf numFmtId="0" fontId="42" fillId="3" borderId="5" xfId="0" applyFont="1" applyFill="1" applyBorder="1" applyAlignment="1">
      <alignment horizontal="left" vertical="top"/>
    </xf>
    <xf numFmtId="188" fontId="4" fillId="3" borderId="0" xfId="1" applyNumberFormat="1" applyFont="1" applyFill="1" applyBorder="1" applyAlignment="1">
      <alignment horizontal="center" vertical="top"/>
    </xf>
    <xf numFmtId="188" fontId="1" fillId="3" borderId="6" xfId="1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9" fillId="27" borderId="13" xfId="0" applyFont="1" applyFill="1" applyBorder="1" applyAlignment="1">
      <alignment horizontal="center" vertical="center" wrapText="1"/>
    </xf>
    <xf numFmtId="0" fontId="49" fillId="27" borderId="14" xfId="0" applyFont="1" applyFill="1" applyBorder="1" applyAlignment="1">
      <alignment horizontal="center" vertical="center" wrapText="1"/>
    </xf>
    <xf numFmtId="0" fontId="49" fillId="27" borderId="15" xfId="0" applyFont="1" applyFill="1" applyBorder="1" applyAlignment="1">
      <alignment horizontal="center" vertical="center" wrapText="1"/>
    </xf>
    <xf numFmtId="0" fontId="43" fillId="27" borderId="10" xfId="0" applyFont="1" applyFill="1" applyBorder="1" applyAlignment="1">
      <alignment horizontal="center" vertical="center"/>
    </xf>
    <xf numFmtId="0" fontId="43" fillId="27" borderId="1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center" vertical="center"/>
    </xf>
    <xf numFmtId="0" fontId="49" fillId="8" borderId="13" xfId="0" applyFont="1" applyFill="1" applyBorder="1" applyAlignment="1">
      <alignment horizontal="center" vertical="center"/>
    </xf>
    <xf numFmtId="0" fontId="49" fillId="8" borderId="14" xfId="0" applyFont="1" applyFill="1" applyBorder="1" applyAlignment="1">
      <alignment horizontal="center" vertical="center"/>
    </xf>
    <xf numFmtId="0" fontId="49" fillId="8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4" fillId="3" borderId="2" xfId="0" applyFont="1" applyFill="1" applyBorder="1" applyAlignment="1">
      <alignment horizontal="left" vertical="top" wrapText="1"/>
    </xf>
    <xf numFmtId="0" fontId="54" fillId="3" borderId="5" xfId="0" applyFont="1" applyFill="1" applyBorder="1" applyAlignment="1">
      <alignment horizontal="left" vertical="top" wrapText="1"/>
    </xf>
    <xf numFmtId="0" fontId="54" fillId="3" borderId="2" xfId="0" applyFont="1" applyFill="1" applyBorder="1" applyAlignment="1">
      <alignment horizontal="center" vertical="top"/>
    </xf>
    <xf numFmtId="0" fontId="54" fillId="3" borderId="5" xfId="0" applyFont="1" applyFill="1" applyBorder="1" applyAlignment="1">
      <alignment horizontal="center" vertical="top"/>
    </xf>
    <xf numFmtId="0" fontId="54" fillId="3" borderId="3" xfId="0" applyFont="1" applyFill="1" applyBorder="1" applyAlignment="1">
      <alignment horizontal="left" vertical="top" wrapText="1"/>
    </xf>
    <xf numFmtId="0" fontId="54" fillId="3" borderId="0" xfId="0" applyFont="1" applyFill="1" applyAlignment="1">
      <alignment horizontal="left" vertical="top"/>
    </xf>
    <xf numFmtId="0" fontId="53" fillId="3" borderId="2" xfId="0" applyFont="1" applyFill="1" applyBorder="1" applyAlignment="1">
      <alignment horizontal="center" vertical="top"/>
    </xf>
    <xf numFmtId="0" fontId="53" fillId="3" borderId="5" xfId="0" applyFont="1" applyFill="1" applyBorder="1" applyAlignment="1">
      <alignment horizontal="center" vertical="top"/>
    </xf>
    <xf numFmtId="0" fontId="53" fillId="3" borderId="7" xfId="0" applyFont="1" applyFill="1" applyBorder="1" applyAlignment="1">
      <alignment horizontal="center" vertical="top"/>
    </xf>
    <xf numFmtId="0" fontId="53" fillId="3" borderId="3" xfId="0" applyFont="1" applyFill="1" applyBorder="1" applyAlignment="1">
      <alignment horizontal="left" vertical="top"/>
    </xf>
    <xf numFmtId="0" fontId="53" fillId="3" borderId="0" xfId="0" applyFont="1" applyFill="1" applyAlignment="1">
      <alignment horizontal="left" vertical="top"/>
    </xf>
    <xf numFmtId="0" fontId="53" fillId="3" borderId="8" xfId="0" applyFont="1" applyFill="1" applyBorder="1" applyAlignment="1">
      <alignment horizontal="left" vertical="top"/>
    </xf>
    <xf numFmtId="0" fontId="53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left" vertical="top"/>
    </xf>
    <xf numFmtId="0" fontId="53" fillId="0" borderId="12" xfId="0" applyFont="1" applyBorder="1" applyAlignment="1">
      <alignment horizontal="left" vertical="top"/>
    </xf>
    <xf numFmtId="0" fontId="52" fillId="3" borderId="4" xfId="0" applyFont="1" applyFill="1" applyBorder="1" applyAlignment="1">
      <alignment horizontal="left" vertical="top"/>
    </xf>
    <xf numFmtId="0" fontId="52" fillId="3" borderId="6" xfId="0" applyFont="1" applyFill="1" applyBorder="1" applyAlignment="1">
      <alignment horizontal="left" vertical="top"/>
    </xf>
    <xf numFmtId="0" fontId="52" fillId="3" borderId="9" xfId="0" applyFont="1" applyFill="1" applyBorder="1" applyAlignment="1">
      <alignment horizontal="left" vertical="top"/>
    </xf>
    <xf numFmtId="0" fontId="42" fillId="3" borderId="3" xfId="0" applyFont="1" applyFill="1" applyBorder="1" applyAlignment="1">
      <alignment horizontal="left" vertical="top" wrapText="1"/>
    </xf>
    <xf numFmtId="0" fontId="42" fillId="3" borderId="0" xfId="0" applyFont="1" applyFill="1" applyAlignment="1">
      <alignment horizontal="left" vertical="top"/>
    </xf>
    <xf numFmtId="0" fontId="42" fillId="3" borderId="8" xfId="0" applyFont="1" applyFill="1" applyBorder="1" applyAlignment="1">
      <alignment horizontal="left" vertical="top"/>
    </xf>
    <xf numFmtId="0" fontId="42" fillId="0" borderId="10" xfId="0" applyFont="1" applyBorder="1" applyAlignment="1">
      <alignment horizontal="left" vertical="top" wrapText="1"/>
    </xf>
    <xf numFmtId="0" fontId="42" fillId="0" borderId="11" xfId="0" applyFont="1" applyBorder="1" applyAlignment="1">
      <alignment horizontal="left" vertical="top" wrapText="1"/>
    </xf>
    <xf numFmtId="0" fontId="42" fillId="0" borderId="12" xfId="0" applyFont="1" applyBorder="1" applyAlignment="1">
      <alignment horizontal="left" vertical="top" wrapText="1"/>
    </xf>
    <xf numFmtId="0" fontId="54" fillId="3" borderId="7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54" fillId="3" borderId="6" xfId="0" applyFont="1" applyFill="1" applyBorder="1" applyAlignment="1">
      <alignment horizontal="left" vertical="top" wrapText="1"/>
    </xf>
    <xf numFmtId="0" fontId="54" fillId="3" borderId="6" xfId="0" applyFont="1" applyFill="1" applyBorder="1" applyAlignment="1">
      <alignment horizontal="left" vertical="top"/>
    </xf>
    <xf numFmtId="0" fontId="54" fillId="3" borderId="9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52" fillId="0" borderId="10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/>
    </xf>
    <xf numFmtId="0" fontId="53" fillId="3" borderId="4" xfId="0" applyFont="1" applyFill="1" applyBorder="1" applyAlignment="1">
      <alignment horizontal="left" vertical="top" wrapText="1"/>
    </xf>
    <xf numFmtId="0" fontId="53" fillId="3" borderId="6" xfId="0" applyFont="1" applyFill="1" applyBorder="1" applyAlignment="1">
      <alignment horizontal="left" vertical="top"/>
    </xf>
    <xf numFmtId="0" fontId="53" fillId="3" borderId="9" xfId="0" applyFont="1" applyFill="1" applyBorder="1" applyAlignment="1">
      <alignment horizontal="left" vertical="top"/>
    </xf>
    <xf numFmtId="0" fontId="53" fillId="0" borderId="11" xfId="0" applyFont="1" applyBorder="1" applyAlignment="1">
      <alignment horizontal="left" vertical="top" wrapText="1"/>
    </xf>
    <xf numFmtId="0" fontId="53" fillId="0" borderId="1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42" fillId="0" borderId="5" xfId="0" applyFont="1" applyBorder="1" applyAlignment="1">
      <alignment horizontal="left" vertical="top" wrapText="1"/>
    </xf>
    <xf numFmtId="0" fontId="14" fillId="6" borderId="85" xfId="2" applyFont="1" applyFill="1" applyBorder="1" applyAlignment="1">
      <alignment horizontal="center" vertical="center" wrapText="1"/>
    </xf>
    <xf numFmtId="0" fontId="14" fillId="6" borderId="20" xfId="2" applyFont="1" applyFill="1" applyBorder="1" applyAlignment="1">
      <alignment horizontal="center" vertical="center" wrapText="1"/>
    </xf>
    <xf numFmtId="0" fontId="14" fillId="6" borderId="86" xfId="2" applyFont="1" applyFill="1" applyBorder="1" applyAlignment="1">
      <alignment horizontal="center" vertical="center" wrapText="1"/>
    </xf>
    <xf numFmtId="0" fontId="14" fillId="6" borderId="19" xfId="2" applyFont="1" applyFill="1" applyBorder="1" applyAlignment="1">
      <alignment horizontal="center" vertical="center" wrapText="1"/>
    </xf>
    <xf numFmtId="0" fontId="14" fillId="6" borderId="21" xfId="2" applyFont="1" applyFill="1" applyBorder="1" applyAlignment="1">
      <alignment horizontal="center" vertical="center" wrapText="1"/>
    </xf>
    <xf numFmtId="0" fontId="14" fillId="6" borderId="59" xfId="2" applyFont="1" applyFill="1" applyBorder="1" applyAlignment="1">
      <alignment horizontal="center" vertical="center" wrapText="1"/>
    </xf>
    <xf numFmtId="0" fontId="15" fillId="6" borderId="22" xfId="2" applyFont="1" applyFill="1" applyBorder="1" applyAlignment="1">
      <alignment horizontal="center" vertical="center"/>
    </xf>
    <xf numFmtId="0" fontId="15" fillId="6" borderId="29" xfId="2" applyFont="1" applyFill="1" applyBorder="1" applyAlignment="1">
      <alignment horizontal="center" vertical="center"/>
    </xf>
    <xf numFmtId="0" fontId="16" fillId="6" borderId="23" xfId="2" applyFont="1" applyFill="1" applyBorder="1" applyAlignment="1">
      <alignment horizontal="center" vertical="center"/>
    </xf>
    <xf numFmtId="0" fontId="16" fillId="6" borderId="24" xfId="2" applyFont="1" applyFill="1" applyBorder="1" applyAlignment="1">
      <alignment horizontal="center" vertical="center"/>
    </xf>
    <xf numFmtId="0" fontId="16" fillId="6" borderId="25" xfId="2" applyFont="1" applyFill="1" applyBorder="1" applyAlignment="1">
      <alignment horizontal="center" vertical="center"/>
    </xf>
    <xf numFmtId="0" fontId="15" fillId="6" borderId="26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21" fillId="12" borderId="30" xfId="2" applyFont="1" applyFill="1" applyBorder="1" applyAlignment="1">
      <alignment horizontal="center" vertical="center"/>
    </xf>
    <xf numFmtId="0" fontId="21" fillId="12" borderId="27" xfId="2" applyFont="1" applyFill="1" applyBorder="1" applyAlignment="1">
      <alignment horizontal="center" vertical="center"/>
    </xf>
    <xf numFmtId="0" fontId="21" fillId="12" borderId="28" xfId="2" applyFont="1" applyFill="1" applyBorder="1" applyAlignment="1">
      <alignment horizontal="center" vertical="center"/>
    </xf>
    <xf numFmtId="0" fontId="22" fillId="12" borderId="30" xfId="2" applyFont="1" applyFill="1" applyBorder="1" applyAlignment="1">
      <alignment horizontal="center" vertical="center"/>
    </xf>
    <xf numFmtId="0" fontId="22" fillId="12" borderId="27" xfId="2" applyFont="1" applyFill="1" applyBorder="1" applyAlignment="1">
      <alignment horizontal="center" vertical="center"/>
    </xf>
    <xf numFmtId="0" fontId="22" fillId="12" borderId="28" xfId="2" applyFont="1" applyFill="1" applyBorder="1" applyAlignment="1">
      <alignment horizontal="center" vertical="center"/>
    </xf>
    <xf numFmtId="0" fontId="22" fillId="12" borderId="0" xfId="2" applyFont="1" applyFill="1" applyAlignment="1">
      <alignment horizontal="center" vertical="center"/>
    </xf>
    <xf numFmtId="0" fontId="22" fillId="12" borderId="39" xfId="2" applyFont="1" applyFill="1" applyBorder="1" applyAlignment="1">
      <alignment horizontal="center" vertical="center"/>
    </xf>
    <xf numFmtId="0" fontId="22" fillId="12" borderId="40" xfId="2" applyFont="1" applyFill="1" applyBorder="1" applyAlignment="1">
      <alignment horizontal="center" vertical="center"/>
    </xf>
    <xf numFmtId="0" fontId="22" fillId="12" borderId="41" xfId="2" applyFont="1" applyFill="1" applyBorder="1" applyAlignment="1">
      <alignment horizontal="center" vertical="center"/>
    </xf>
    <xf numFmtId="0" fontId="21" fillId="14" borderId="39" xfId="2" applyFont="1" applyFill="1" applyBorder="1" applyAlignment="1">
      <alignment horizontal="center"/>
    </xf>
    <xf numFmtId="0" fontId="21" fillId="14" borderId="40" xfId="2" applyFont="1" applyFill="1" applyBorder="1" applyAlignment="1">
      <alignment horizontal="center"/>
    </xf>
    <xf numFmtId="0" fontId="21" fillId="14" borderId="41" xfId="2" applyFont="1" applyFill="1" applyBorder="1" applyAlignment="1">
      <alignment horizontal="center"/>
    </xf>
    <xf numFmtId="0" fontId="21" fillId="15" borderId="13" xfId="2" applyFont="1" applyFill="1" applyBorder="1" applyAlignment="1">
      <alignment horizontal="center" vertical="center"/>
    </xf>
    <xf numFmtId="0" fontId="21" fillId="15" borderId="14" xfId="2" applyFont="1" applyFill="1" applyBorder="1" applyAlignment="1">
      <alignment horizontal="center" vertical="center"/>
    </xf>
    <xf numFmtId="0" fontId="21" fillId="15" borderId="15" xfId="2" applyFont="1" applyFill="1" applyBorder="1" applyAlignment="1">
      <alignment horizontal="center" vertical="center"/>
    </xf>
    <xf numFmtId="0" fontId="22" fillId="14" borderId="39" xfId="2" applyFont="1" applyFill="1" applyBorder="1" applyAlignment="1">
      <alignment horizontal="center"/>
    </xf>
    <xf numFmtId="0" fontId="22" fillId="14" borderId="40" xfId="2" applyFont="1" applyFill="1" applyBorder="1" applyAlignment="1">
      <alignment horizontal="center"/>
    </xf>
    <xf numFmtId="0" fontId="22" fillId="14" borderId="41" xfId="2" applyFont="1" applyFill="1" applyBorder="1" applyAlignment="1">
      <alignment horizontal="center"/>
    </xf>
    <xf numFmtId="0" fontId="22" fillId="14" borderId="30" xfId="2" applyFont="1" applyFill="1" applyBorder="1" applyAlignment="1">
      <alignment horizontal="center"/>
    </xf>
    <xf numFmtId="0" fontId="22" fillId="14" borderId="27" xfId="2" applyFont="1" applyFill="1" applyBorder="1" applyAlignment="1">
      <alignment horizontal="center"/>
    </xf>
    <xf numFmtId="0" fontId="22" fillId="14" borderId="28" xfId="2" applyFont="1" applyFill="1" applyBorder="1" applyAlignment="1">
      <alignment horizontal="center"/>
    </xf>
    <xf numFmtId="0" fontId="14" fillId="6" borderId="99" xfId="2" applyFont="1" applyFill="1" applyBorder="1" applyAlignment="1">
      <alignment horizontal="center" vertical="center" wrapText="1"/>
    </xf>
    <xf numFmtId="0" fontId="28" fillId="17" borderId="66" xfId="2" applyFont="1" applyFill="1" applyBorder="1" applyAlignment="1">
      <alignment horizontal="center" vertical="center" wrapText="1"/>
    </xf>
    <xf numFmtId="0" fontId="28" fillId="17" borderId="0" xfId="2" applyFont="1" applyFill="1" applyAlignment="1">
      <alignment horizontal="center" vertical="center" wrapText="1"/>
    </xf>
    <xf numFmtId="0" fontId="30" fillId="3" borderId="67" xfId="2" applyFont="1" applyFill="1" applyBorder="1" applyAlignment="1">
      <alignment horizontal="center" vertical="center"/>
    </xf>
    <xf numFmtId="0" fontId="30" fillId="3" borderId="32" xfId="2" applyFont="1" applyFill="1" applyBorder="1" applyAlignment="1">
      <alignment horizontal="center" vertical="center"/>
    </xf>
    <xf numFmtId="0" fontId="30" fillId="3" borderId="68" xfId="2" applyFont="1" applyFill="1" applyBorder="1" applyAlignment="1">
      <alignment horizontal="center" vertical="center"/>
    </xf>
    <xf numFmtId="0" fontId="22" fillId="15" borderId="13" xfId="2" applyFont="1" applyFill="1" applyBorder="1" applyAlignment="1">
      <alignment horizontal="center" vertical="center"/>
    </xf>
    <xf numFmtId="0" fontId="22" fillId="15" borderId="14" xfId="2" applyFont="1" applyFill="1" applyBorder="1" applyAlignment="1">
      <alignment horizontal="center" vertical="center"/>
    </xf>
    <xf numFmtId="0" fontId="22" fillId="15" borderId="15" xfId="2" applyFont="1" applyFill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 wrapText="1"/>
    </xf>
    <xf numFmtId="0" fontId="11" fillId="0" borderId="74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 wrapText="1"/>
    </xf>
    <xf numFmtId="0" fontId="11" fillId="0" borderId="73" xfId="2" applyFont="1" applyBorder="1" applyAlignment="1">
      <alignment horizontal="center" vertical="center" wrapText="1"/>
    </xf>
    <xf numFmtId="0" fontId="3" fillId="26" borderId="62" xfId="0" applyFont="1" applyFill="1" applyBorder="1" applyAlignment="1">
      <alignment horizontal="center" vertical="center"/>
    </xf>
    <xf numFmtId="0" fontId="3" fillId="26" borderId="73" xfId="0" applyFont="1" applyFill="1" applyBorder="1" applyAlignment="1">
      <alignment horizontal="center" vertical="center" wrapText="1"/>
    </xf>
    <xf numFmtId="0" fontId="3" fillId="26" borderId="94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235115</xdr:colOff>
      <xdr:row>3</xdr:row>
      <xdr:rowOff>160004</xdr:rowOff>
    </xdr:from>
    <xdr:to>
      <xdr:col>18</xdr:col>
      <xdr:colOff>674088</xdr:colOff>
      <xdr:row>12</xdr:row>
      <xdr:rowOff>130732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50515" y="702929"/>
          <a:ext cx="3182173" cy="15995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501779</xdr:colOff>
      <xdr:row>4</xdr:row>
      <xdr:rowOff>73653</xdr:rowOff>
    </xdr:from>
    <xdr:to>
      <xdr:col>4</xdr:col>
      <xdr:colOff>318587</xdr:colOff>
      <xdr:row>9</xdr:row>
      <xdr:rowOff>9472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73379" y="797553"/>
          <a:ext cx="502608" cy="8406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405683</xdr:colOff>
      <xdr:row>3</xdr:row>
      <xdr:rowOff>169111</xdr:rowOff>
    </xdr:from>
    <xdr:to>
      <xdr:col>11</xdr:col>
      <xdr:colOff>616699</xdr:colOff>
      <xdr:row>9</xdr:row>
      <xdr:rowOff>33993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48883" y="712036"/>
          <a:ext cx="4325816" cy="95073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389228</xdr:colOff>
      <xdr:row>19</xdr:row>
      <xdr:rowOff>67375</xdr:rowOff>
    </xdr:from>
    <xdr:to>
      <xdr:col>13</xdr:col>
      <xdr:colOff>650018</xdr:colOff>
      <xdr:row>25</xdr:row>
      <xdr:rowOff>128111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32428" y="3505900"/>
          <a:ext cx="5747190" cy="1146586"/>
        </a:xfrm>
        <a:custGeom>
          <a:avLst/>
          <a:gdLst>
            <a:gd name="connsiteX0" fmla="*/ 0 w 6165453"/>
            <a:gd name="connsiteY0" fmla="*/ 0 h 1305381"/>
            <a:gd name="connsiteX1" fmla="*/ 6165453 w 6165453"/>
            <a:gd name="connsiteY1" fmla="*/ 0 h 1305381"/>
            <a:gd name="connsiteX2" fmla="*/ 6165453 w 6165453"/>
            <a:gd name="connsiteY2" fmla="*/ 659629 h 1305381"/>
            <a:gd name="connsiteX3" fmla="*/ 4449593 w 6165453"/>
            <a:gd name="connsiteY3" fmla="*/ 659629 h 1305381"/>
            <a:gd name="connsiteX4" fmla="*/ 4449593 w 6165453"/>
            <a:gd name="connsiteY4" fmla="*/ 1305381 h 1305381"/>
            <a:gd name="connsiteX5" fmla="*/ 0 w 6165453"/>
            <a:gd name="connsiteY5" fmla="*/ 1305381 h 1305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165453" h="1305381">
              <a:moveTo>
                <a:pt x="0" y="0"/>
              </a:moveTo>
              <a:lnTo>
                <a:pt x="6165453" y="0"/>
              </a:lnTo>
              <a:lnTo>
                <a:pt x="6165453" y="659629"/>
              </a:lnTo>
              <a:lnTo>
                <a:pt x="4449593" y="659629"/>
              </a:lnTo>
              <a:lnTo>
                <a:pt x="4449593" y="1305381"/>
              </a:lnTo>
              <a:lnTo>
                <a:pt x="0" y="1305381"/>
              </a:lnTo>
              <a:close/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375669</xdr:colOff>
      <xdr:row>27</xdr:row>
      <xdr:rowOff>165030</xdr:rowOff>
    </xdr:from>
    <xdr:to>
      <xdr:col>10</xdr:col>
      <xdr:colOff>442905</xdr:colOff>
      <xdr:row>32</xdr:row>
      <xdr:rowOff>113237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18869" y="5051355"/>
          <a:ext cx="3496236" cy="85308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389227</xdr:colOff>
      <xdr:row>11</xdr:row>
      <xdr:rowOff>44767</xdr:rowOff>
    </xdr:from>
    <xdr:to>
      <xdr:col>9</xdr:col>
      <xdr:colOff>529680</xdr:colOff>
      <xdr:row>17</xdr:row>
      <xdr:rowOff>38625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32427" y="2035492"/>
          <a:ext cx="2883653" cy="1079708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340224</xdr:colOff>
      <xdr:row>2</xdr:row>
      <xdr:rowOff>0</xdr:rowOff>
    </xdr:from>
    <xdr:to>
      <xdr:col>7</xdr:col>
      <xdr:colOff>41285</xdr:colOff>
      <xdr:row>4</xdr:row>
      <xdr:rowOff>7382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3424" y="361950"/>
          <a:ext cx="1072661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รับจ่าย ธปท.</a:t>
          </a:r>
        </a:p>
      </xdr:txBody>
    </xdr:sp>
    <xdr:clientData/>
  </xdr:twoCellAnchor>
  <xdr:twoCellAnchor>
    <xdr:from>
      <xdr:col>5</xdr:col>
      <xdr:colOff>309949</xdr:colOff>
      <xdr:row>25</xdr:row>
      <xdr:rowOff>166631</xdr:rowOff>
    </xdr:from>
    <xdr:to>
      <xdr:col>7</xdr:col>
      <xdr:colOff>94538</xdr:colOff>
      <xdr:row>27</xdr:row>
      <xdr:rowOff>174013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53149" y="4691006"/>
          <a:ext cx="1156189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</a:t>
          </a:r>
        </a:p>
      </xdr:txBody>
    </xdr:sp>
    <xdr:clientData/>
  </xdr:twoCellAnchor>
  <xdr:twoCellAnchor>
    <xdr:from>
      <xdr:col>5</xdr:col>
      <xdr:colOff>340224</xdr:colOff>
      <xdr:row>17</xdr:row>
      <xdr:rowOff>72747</xdr:rowOff>
    </xdr:from>
    <xdr:to>
      <xdr:col>8</xdr:col>
      <xdr:colOff>672134</xdr:colOff>
      <xdr:row>19</xdr:row>
      <xdr:rowOff>80129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3424" y="3149322"/>
          <a:ext cx="2389310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บรรจุและถอดกล่อง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340224</xdr:colOff>
      <xdr:row>9</xdr:row>
      <xdr:rowOff>72871</xdr:rowOff>
    </xdr:from>
    <xdr:to>
      <xdr:col>7</xdr:col>
      <xdr:colOff>208066</xdr:colOff>
      <xdr:row>11</xdr:row>
      <xdr:rowOff>80253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3424" y="1701646"/>
          <a:ext cx="1239442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เตรียมเงินสาขา</a:t>
          </a:r>
        </a:p>
      </xdr:txBody>
    </xdr:sp>
    <xdr:clientData/>
  </xdr:twoCellAnchor>
  <xdr:twoCellAnchor>
    <xdr:from>
      <xdr:col>2</xdr:col>
      <xdr:colOff>116922</xdr:colOff>
      <xdr:row>3</xdr:row>
      <xdr:rowOff>169110</xdr:rowOff>
    </xdr:from>
    <xdr:to>
      <xdr:col>4</xdr:col>
      <xdr:colOff>552471</xdr:colOff>
      <xdr:row>25</xdr:row>
      <xdr:rowOff>128111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2722" y="712035"/>
          <a:ext cx="1807149" cy="3940451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171315</xdr:colOff>
      <xdr:row>4</xdr:row>
      <xdr:rowOff>7382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85800" y="361950"/>
          <a:ext cx="1542915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Cash in Transit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405683</xdr:colOff>
      <xdr:row>5</xdr:row>
      <xdr:rowOff>68817</xdr:rowOff>
    </xdr:from>
    <xdr:to>
      <xdr:col>6</xdr:col>
      <xdr:colOff>27613</xdr:colOff>
      <xdr:row>5</xdr:row>
      <xdr:rowOff>68817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463083" y="973692"/>
          <a:ext cx="99353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362628</xdr:colOff>
      <xdr:row>12</xdr:row>
      <xdr:rowOff>106602</xdr:rowOff>
    </xdr:from>
    <xdr:to>
      <xdr:col>6</xdr:col>
      <xdr:colOff>142819</xdr:colOff>
      <xdr:row>12</xdr:row>
      <xdr:rowOff>106602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20028" y="2278302"/>
          <a:ext cx="1151791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201150</xdr:colOff>
      <xdr:row>3</xdr:row>
      <xdr:rowOff>169157</xdr:rowOff>
    </xdr:from>
    <xdr:to>
      <xdr:col>8</xdr:col>
      <xdr:colOff>227690</xdr:colOff>
      <xdr:row>6</xdr:row>
      <xdr:rowOff>149452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630150" y="712082"/>
          <a:ext cx="139814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 รายห่อ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ตรวจนับจำนวนระดับมัด </a:t>
          </a:r>
          <a:endParaRPr lang="th-TH" sz="1400"/>
        </a:p>
      </xdr:txBody>
    </xdr:sp>
    <xdr:clientData/>
  </xdr:twoCellAnchor>
  <xdr:twoCellAnchor>
    <xdr:from>
      <xdr:col>9</xdr:col>
      <xdr:colOff>208610</xdr:colOff>
      <xdr:row>4</xdr:row>
      <xdr:rowOff>95904</xdr:rowOff>
    </xdr:from>
    <xdr:to>
      <xdr:col>10</xdr:col>
      <xdr:colOff>122654</xdr:colOff>
      <xdr:row>6</xdr:row>
      <xdr:rowOff>41731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695010" y="819804"/>
          <a:ext cx="59984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ฝาก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</a:t>
          </a:r>
          <a:endParaRPr lang="th-TH" sz="1400">
            <a:solidFill>
              <a:srgbClr val="0070C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371614</xdr:colOff>
      <xdr:row>5</xdr:row>
      <xdr:rowOff>68817</xdr:rowOff>
    </xdr:from>
    <xdr:to>
      <xdr:col>9</xdr:col>
      <xdr:colOff>133477</xdr:colOff>
      <xdr:row>5</xdr:row>
      <xdr:rowOff>68817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172214" y="973692"/>
          <a:ext cx="447663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505358</xdr:colOff>
      <xdr:row>4</xdr:row>
      <xdr:rowOff>36191</xdr:rowOff>
    </xdr:from>
    <xdr:to>
      <xdr:col>5</xdr:col>
      <xdr:colOff>396960</xdr:colOff>
      <xdr:row>5</xdr:row>
      <xdr:rowOff>116826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62758" y="760091"/>
          <a:ext cx="577402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213397</xdr:colOff>
      <xdr:row>7</xdr:row>
      <xdr:rowOff>18004</xdr:rowOff>
    </xdr:from>
    <xdr:to>
      <xdr:col>9</xdr:col>
      <xdr:colOff>242856</xdr:colOff>
      <xdr:row>8</xdr:row>
      <xdr:rowOff>144806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013997" y="1284829"/>
          <a:ext cx="7152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จัดเรียงเงิน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673791</xdr:colOff>
      <xdr:row>7</xdr:row>
      <xdr:rowOff>18004</xdr:rowOff>
    </xdr:from>
    <xdr:to>
      <xdr:col>7</xdr:col>
      <xdr:colOff>371715</xdr:colOff>
      <xdr:row>8</xdr:row>
      <xdr:rowOff>144806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416991" y="1284829"/>
          <a:ext cx="106952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 รายห่อ</a:t>
          </a:r>
        </a:p>
      </xdr:txBody>
    </xdr:sp>
    <xdr:clientData/>
  </xdr:twoCellAnchor>
  <xdr:twoCellAnchor>
    <xdr:from>
      <xdr:col>7</xdr:col>
      <xdr:colOff>408657</xdr:colOff>
      <xdr:row>7</xdr:row>
      <xdr:rowOff>171892</xdr:rowOff>
    </xdr:from>
    <xdr:to>
      <xdr:col>8</xdr:col>
      <xdr:colOff>150151</xdr:colOff>
      <xdr:row>7</xdr:row>
      <xdr:rowOff>171892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4523457" y="1438717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7356</xdr:colOff>
      <xdr:row>15</xdr:row>
      <xdr:rowOff>162794</xdr:rowOff>
    </xdr:from>
    <xdr:to>
      <xdr:col>10</xdr:col>
      <xdr:colOff>140102</xdr:colOff>
      <xdr:row>15</xdr:row>
      <xdr:rowOff>162794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5493756" y="2877419"/>
          <a:ext cx="818546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370515</xdr:colOff>
      <xdr:row>7</xdr:row>
      <xdr:rowOff>169235</xdr:rowOff>
    </xdr:from>
    <xdr:to>
      <xdr:col>5</xdr:col>
      <xdr:colOff>673791</xdr:colOff>
      <xdr:row>7</xdr:row>
      <xdr:rowOff>174552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2427915" y="1436060"/>
          <a:ext cx="989076" cy="5317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55709</xdr:colOff>
      <xdr:row>7</xdr:row>
      <xdr:rowOff>18004</xdr:rowOff>
    </xdr:from>
    <xdr:to>
      <xdr:col>11</xdr:col>
      <xdr:colOff>138068</xdr:colOff>
      <xdr:row>8</xdr:row>
      <xdr:rowOff>144806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227909" y="1284829"/>
          <a:ext cx="7681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ถอนธนบัตร</a:t>
          </a:r>
        </a:p>
      </xdr:txBody>
    </xdr:sp>
    <xdr:clientData/>
  </xdr:twoCellAnchor>
  <xdr:twoCellAnchor>
    <xdr:from>
      <xdr:col>4</xdr:col>
      <xdr:colOff>522857</xdr:colOff>
      <xdr:row>6</xdr:row>
      <xdr:rowOff>122525</xdr:rowOff>
    </xdr:from>
    <xdr:to>
      <xdr:col>5</xdr:col>
      <xdr:colOff>401635</xdr:colOff>
      <xdr:row>8</xdr:row>
      <xdr:rowOff>22185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80257" y="1208375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3</xdr:col>
      <xdr:colOff>524750</xdr:colOff>
      <xdr:row>5</xdr:row>
      <xdr:rowOff>128226</xdr:rowOff>
    </xdr:from>
    <xdr:to>
      <xdr:col>4</xdr:col>
      <xdr:colOff>297730</xdr:colOff>
      <xdr:row>7</xdr:row>
      <xdr:rowOff>104830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896350" y="1033101"/>
          <a:ext cx="458780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ศงส.</a:t>
          </a:r>
        </a:p>
      </xdr:txBody>
    </xdr:sp>
    <xdr:clientData/>
  </xdr:twoCellAnchor>
  <xdr:twoCellAnchor>
    <xdr:from>
      <xdr:col>6</xdr:col>
      <xdr:colOff>180667</xdr:colOff>
      <xdr:row>11</xdr:row>
      <xdr:rowOff>25967</xdr:rowOff>
    </xdr:from>
    <xdr:to>
      <xdr:col>7</xdr:col>
      <xdr:colOff>229363</xdr:colOff>
      <xdr:row>14</xdr:row>
      <xdr:rowOff>6262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609667" y="2016692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8</xdr:col>
      <xdr:colOff>236920</xdr:colOff>
      <xdr:row>11</xdr:row>
      <xdr:rowOff>25967</xdr:rowOff>
    </xdr:from>
    <xdr:to>
      <xdr:col>9</xdr:col>
      <xdr:colOff>354545</xdr:colOff>
      <xdr:row>14</xdr:row>
      <xdr:rowOff>6262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037520" y="2016692"/>
          <a:ext cx="80342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นับระดับมัด</a:t>
          </a:r>
        </a:p>
      </xdr:txBody>
    </xdr:sp>
    <xdr:clientData/>
  </xdr:twoCellAnchor>
  <xdr:twoCellAnchor>
    <xdr:from>
      <xdr:col>7</xdr:col>
      <xdr:colOff>358233</xdr:colOff>
      <xdr:row>12</xdr:row>
      <xdr:rowOff>106602</xdr:rowOff>
    </xdr:from>
    <xdr:to>
      <xdr:col>8</xdr:col>
      <xdr:colOff>224723</xdr:colOff>
      <xdr:row>12</xdr:row>
      <xdr:rowOff>106602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473033" y="2278302"/>
          <a:ext cx="55229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556001</xdr:colOff>
      <xdr:row>11</xdr:row>
      <xdr:rowOff>76124</xdr:rowOff>
    </xdr:from>
    <xdr:to>
      <xdr:col>5</xdr:col>
      <xdr:colOff>343407</xdr:colOff>
      <xdr:row>12</xdr:row>
      <xdr:rowOff>156759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613401" y="20668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282164</xdr:colOff>
      <xdr:row>11</xdr:row>
      <xdr:rowOff>48966</xdr:rowOff>
    </xdr:from>
    <xdr:to>
      <xdr:col>4</xdr:col>
      <xdr:colOff>299726</xdr:colOff>
      <xdr:row>17</xdr:row>
      <xdr:rowOff>31984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67964" y="2039691"/>
          <a:ext cx="1389162" cy="10688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234516</xdr:colOff>
      <xdr:row>9</xdr:row>
      <xdr:rowOff>86588</xdr:rowOff>
    </xdr:from>
    <xdr:to>
      <xdr:col>3</xdr:col>
      <xdr:colOff>28334</xdr:colOff>
      <xdr:row>11</xdr:row>
      <xdr:rowOff>63192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20316" y="1715363"/>
          <a:ext cx="479618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</a:t>
          </a:r>
        </a:p>
      </xdr:txBody>
    </xdr:sp>
    <xdr:clientData/>
  </xdr:twoCellAnchor>
  <xdr:twoCellAnchor>
    <xdr:from>
      <xdr:col>3</xdr:col>
      <xdr:colOff>85658</xdr:colOff>
      <xdr:row>19</xdr:row>
      <xdr:rowOff>137769</xdr:rowOff>
    </xdr:from>
    <xdr:to>
      <xdr:col>4</xdr:col>
      <xdr:colOff>376221</xdr:colOff>
      <xdr:row>25</xdr:row>
      <xdr:rowOff>15517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457258" y="3576294"/>
          <a:ext cx="976363" cy="9635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21443</xdr:colOff>
      <xdr:row>18</xdr:row>
      <xdr:rowOff>11302</xdr:rowOff>
    </xdr:from>
    <xdr:to>
      <xdr:col>4</xdr:col>
      <xdr:colOff>191967</xdr:colOff>
      <xdr:row>19</xdr:row>
      <xdr:rowOff>168881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393043" y="3268852"/>
          <a:ext cx="856324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600" b="1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511630</xdr:colOff>
      <xdr:row>27</xdr:row>
      <xdr:rowOff>158924</xdr:rowOff>
    </xdr:from>
    <xdr:to>
      <xdr:col>5</xdr:col>
      <xdr:colOff>299036</xdr:colOff>
      <xdr:row>29</xdr:row>
      <xdr:rowOff>58584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69030" y="50452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562320</xdr:colOff>
      <xdr:row>30</xdr:row>
      <xdr:rowOff>93817</xdr:rowOff>
    </xdr:from>
    <xdr:to>
      <xdr:col>5</xdr:col>
      <xdr:colOff>266370</xdr:colOff>
      <xdr:row>31</xdr:row>
      <xdr:rowOff>174452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619720" y="5523067"/>
          <a:ext cx="389850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546147</xdr:colOff>
      <xdr:row>14</xdr:row>
      <xdr:rowOff>82159</xdr:rowOff>
    </xdr:from>
    <xdr:to>
      <xdr:col>8</xdr:col>
      <xdr:colOff>679802</xdr:colOff>
      <xdr:row>17</xdr:row>
      <xdr:rowOff>62454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660947" y="2615809"/>
          <a:ext cx="81945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บรรจุลงถุง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6</xdr:col>
      <xdr:colOff>39649</xdr:colOff>
      <xdr:row>14</xdr:row>
      <xdr:rowOff>82159</xdr:rowOff>
    </xdr:from>
    <xdr:to>
      <xdr:col>7</xdr:col>
      <xdr:colOff>88345</xdr:colOff>
      <xdr:row>17</xdr:row>
      <xdr:rowOff>62454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468649" y="2615809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7</xdr:col>
      <xdr:colOff>145801</xdr:colOff>
      <xdr:row>15</xdr:row>
      <xdr:rowOff>162794</xdr:rowOff>
    </xdr:from>
    <xdr:to>
      <xdr:col>7</xdr:col>
      <xdr:colOff>573095</xdr:colOff>
      <xdr:row>15</xdr:row>
      <xdr:rowOff>162794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4260601" y="2877419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511898</xdr:colOff>
      <xdr:row>14</xdr:row>
      <xdr:rowOff>86344</xdr:rowOff>
    </xdr:from>
    <xdr:to>
      <xdr:col>5</xdr:col>
      <xdr:colOff>390676</xdr:colOff>
      <xdr:row>15</xdr:row>
      <xdr:rowOff>166979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69298" y="2619994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362628</xdr:colOff>
      <xdr:row>15</xdr:row>
      <xdr:rowOff>162794</xdr:rowOff>
    </xdr:from>
    <xdr:to>
      <xdr:col>5</xdr:col>
      <xdr:colOff>684828</xdr:colOff>
      <xdr:row>15</xdr:row>
      <xdr:rowOff>162794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420028" y="2877419"/>
          <a:ext cx="1008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534629</xdr:colOff>
      <xdr:row>27</xdr:row>
      <xdr:rowOff>121867</xdr:rowOff>
    </xdr:from>
    <xdr:to>
      <xdr:col>11</xdr:col>
      <xdr:colOff>140897</xdr:colOff>
      <xdr:row>29</xdr:row>
      <xdr:rowOff>21527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706829" y="5008192"/>
          <a:ext cx="29206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588915</xdr:colOff>
      <xdr:row>28</xdr:row>
      <xdr:rowOff>53093</xdr:rowOff>
    </xdr:from>
    <xdr:to>
      <xdr:col>7</xdr:col>
      <xdr:colOff>338135</xdr:colOff>
      <xdr:row>32</xdr:row>
      <xdr:rowOff>67857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332115" y="5120393"/>
          <a:ext cx="1120820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เตรียมธนบัตร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เพื่อนำเข้านับคัด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(จัดเรียงหัวธนบัตร)</a:t>
          </a:r>
        </a:p>
      </xdr:txBody>
    </xdr:sp>
    <xdr:clientData/>
  </xdr:twoCellAnchor>
  <xdr:twoCellAnchor>
    <xdr:from>
      <xdr:col>8</xdr:col>
      <xdr:colOff>125027</xdr:colOff>
      <xdr:row>28</xdr:row>
      <xdr:rowOff>41264</xdr:rowOff>
    </xdr:from>
    <xdr:to>
      <xdr:col>10</xdr:col>
      <xdr:colOff>217289</xdr:colOff>
      <xdr:row>32</xdr:row>
      <xdr:rowOff>56028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925627" y="5108564"/>
          <a:ext cx="1463862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 กระทบยอด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คัดกรองธนบัตรปลอม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จากธนบัตร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Reject</a:t>
          </a:r>
        </a:p>
      </xdr:txBody>
    </xdr:sp>
    <xdr:clientData/>
  </xdr:twoCellAnchor>
  <xdr:twoCellAnchor>
    <xdr:from>
      <xdr:col>4</xdr:col>
      <xdr:colOff>445318</xdr:colOff>
      <xdr:row>29</xdr:row>
      <xdr:rowOff>15166</xdr:rowOff>
    </xdr:from>
    <xdr:to>
      <xdr:col>5</xdr:col>
      <xdr:colOff>549897</xdr:colOff>
      <xdr:row>29</xdr:row>
      <xdr:rowOff>15166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2502718" y="5263441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619690</xdr:colOff>
      <xdr:row>19</xdr:row>
      <xdr:rowOff>113061</xdr:rowOff>
    </xdr:from>
    <xdr:to>
      <xdr:col>4</xdr:col>
      <xdr:colOff>543672</xdr:colOff>
      <xdr:row>22</xdr:row>
      <xdr:rowOff>93356</xdr:rowOff>
    </xdr:to>
    <xdr:sp macro="" textlink="">
      <xdr:nvSpPr>
        <xdr:cNvPr id="47" name="TextBox 5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05490" y="3551586"/>
          <a:ext cx="129558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</a:p>
      </xdr:txBody>
    </xdr:sp>
    <xdr:clientData/>
  </xdr:twoCellAnchor>
  <xdr:twoCellAnchor>
    <xdr:from>
      <xdr:col>2</xdr:col>
      <xdr:colOff>606674</xdr:colOff>
      <xdr:row>22</xdr:row>
      <xdr:rowOff>67975</xdr:rowOff>
    </xdr:from>
    <xdr:to>
      <xdr:col>4</xdr:col>
      <xdr:colOff>474975</xdr:colOff>
      <xdr:row>25</xdr:row>
      <xdr:rowOff>48270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292474" y="4049425"/>
          <a:ext cx="1239901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216273</xdr:colOff>
      <xdr:row>20</xdr:row>
      <xdr:rowOff>141373</xdr:rowOff>
    </xdr:from>
    <xdr:to>
      <xdr:col>5</xdr:col>
      <xdr:colOff>610473</xdr:colOff>
      <xdr:row>20</xdr:row>
      <xdr:rowOff>141373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2273673" y="3760873"/>
          <a:ext cx="108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216273</xdr:colOff>
      <xdr:row>24</xdr:row>
      <xdr:rowOff>45742</xdr:rowOff>
    </xdr:from>
    <xdr:to>
      <xdr:col>5</xdr:col>
      <xdr:colOff>610473</xdr:colOff>
      <xdr:row>24</xdr:row>
      <xdr:rowOff>45742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273673" y="4389142"/>
          <a:ext cx="108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260636</xdr:colOff>
      <xdr:row>11</xdr:row>
      <xdr:rowOff>43470</xdr:rowOff>
    </xdr:from>
    <xdr:to>
      <xdr:col>4</xdr:col>
      <xdr:colOff>310700</xdr:colOff>
      <xdr:row>14</xdr:row>
      <xdr:rowOff>23765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946436" y="2034195"/>
          <a:ext cx="142166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รับเงินจาก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 ธพ.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บรรจุเงินลงถุง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278634</xdr:colOff>
      <xdr:row>14</xdr:row>
      <xdr:rowOff>20577</xdr:rowOff>
    </xdr:from>
    <xdr:to>
      <xdr:col>4</xdr:col>
      <xdr:colOff>307490</xdr:colOff>
      <xdr:row>17</xdr:row>
      <xdr:rowOff>872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964434" y="2554227"/>
          <a:ext cx="140045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ส่งมอบเงิน 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Confirm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ร่วมกับสาขา ธพ.</a:t>
          </a:r>
        </a:p>
      </xdr:txBody>
    </xdr:sp>
    <xdr:clientData/>
  </xdr:twoCellAnchor>
  <xdr:twoCellAnchor>
    <xdr:from>
      <xdr:col>5</xdr:col>
      <xdr:colOff>567773</xdr:colOff>
      <xdr:row>19</xdr:row>
      <xdr:rowOff>60738</xdr:rowOff>
    </xdr:from>
    <xdr:to>
      <xdr:col>7</xdr:col>
      <xdr:colOff>42880</xdr:colOff>
      <xdr:row>22</xdr:row>
      <xdr:rowOff>41033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310973" y="3499263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4</xdr:col>
      <xdr:colOff>524445</xdr:colOff>
      <xdr:row>22</xdr:row>
      <xdr:rowOff>121409</xdr:rowOff>
    </xdr:from>
    <xdr:to>
      <xdr:col>5</xdr:col>
      <xdr:colOff>403223</xdr:colOff>
      <xdr:row>24</xdr:row>
      <xdr:rowOff>21069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81845" y="4102859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588263</xdr:colOff>
      <xdr:row>19</xdr:row>
      <xdr:rowOff>111583</xdr:rowOff>
    </xdr:from>
    <xdr:to>
      <xdr:col>5</xdr:col>
      <xdr:colOff>375669</xdr:colOff>
      <xdr:row>21</xdr:row>
      <xdr:rowOff>11243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645663" y="3550108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383946</xdr:colOff>
      <xdr:row>19</xdr:row>
      <xdr:rowOff>60738</xdr:rowOff>
    </xdr:from>
    <xdr:to>
      <xdr:col>9</xdr:col>
      <xdr:colOff>25764</xdr:colOff>
      <xdr:row>22</xdr:row>
      <xdr:rowOff>41033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498746" y="3499263"/>
          <a:ext cx="1013418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574147</xdr:colOff>
      <xdr:row>19</xdr:row>
      <xdr:rowOff>60738</xdr:rowOff>
    </xdr:from>
    <xdr:to>
      <xdr:col>13</xdr:col>
      <xdr:colOff>520537</xdr:colOff>
      <xdr:row>22</xdr:row>
      <xdr:rowOff>41033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432147" y="3499263"/>
          <a:ext cx="131799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จัดเก็บเงินที่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</a:t>
          </a: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แล้วแยกตาม ธพ.</a:t>
          </a:r>
        </a:p>
      </xdr:txBody>
    </xdr:sp>
    <xdr:clientData/>
  </xdr:twoCellAnchor>
  <xdr:twoCellAnchor>
    <xdr:from>
      <xdr:col>9</xdr:col>
      <xdr:colOff>283617</xdr:colOff>
      <xdr:row>19</xdr:row>
      <xdr:rowOff>60738</xdr:rowOff>
    </xdr:from>
    <xdr:to>
      <xdr:col>11</xdr:col>
      <xdr:colOff>231609</xdr:colOff>
      <xdr:row>22</xdr:row>
      <xdr:rowOff>41033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5770017" y="3499263"/>
          <a:ext cx="1319592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ถอดเงินจาก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ยอด</a:t>
          </a:r>
        </a:p>
      </xdr:txBody>
    </xdr:sp>
    <xdr:clientData/>
  </xdr:twoCellAnchor>
  <xdr:twoCellAnchor>
    <xdr:from>
      <xdr:col>9</xdr:col>
      <xdr:colOff>240845</xdr:colOff>
      <xdr:row>22</xdr:row>
      <xdr:rowOff>146082</xdr:rowOff>
    </xdr:from>
    <xdr:to>
      <xdr:col>11</xdr:col>
      <xdr:colOff>142350</xdr:colOff>
      <xdr:row>25</xdr:row>
      <xdr:rowOff>126377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727245" y="4127532"/>
          <a:ext cx="127310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กระเป๋า </a:t>
          </a:r>
        </a:p>
      </xdr:txBody>
    </xdr:sp>
    <xdr:clientData/>
  </xdr:twoCellAnchor>
  <xdr:twoCellAnchor>
    <xdr:from>
      <xdr:col>7</xdr:col>
      <xdr:colOff>350274</xdr:colOff>
      <xdr:row>22</xdr:row>
      <xdr:rowOff>146082</xdr:rowOff>
    </xdr:from>
    <xdr:to>
      <xdr:col>8</xdr:col>
      <xdr:colOff>560873</xdr:colOff>
      <xdr:row>25</xdr:row>
      <xdr:rowOff>126377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465074" y="4127532"/>
          <a:ext cx="89639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554757</xdr:colOff>
      <xdr:row>22</xdr:row>
      <xdr:rowOff>146082</xdr:rowOff>
    </xdr:from>
    <xdr:to>
      <xdr:col>7</xdr:col>
      <xdr:colOff>29864</xdr:colOff>
      <xdr:row>25</xdr:row>
      <xdr:rowOff>126377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297957" y="4127532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6</xdr:col>
      <xdr:colOff>684033</xdr:colOff>
      <xdr:row>20</xdr:row>
      <xdr:rowOff>141373</xdr:rowOff>
    </xdr:from>
    <xdr:to>
      <xdr:col>7</xdr:col>
      <xdr:colOff>358233</xdr:colOff>
      <xdr:row>20</xdr:row>
      <xdr:rowOff>141373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4113033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639277</xdr:colOff>
      <xdr:row>20</xdr:row>
      <xdr:rowOff>141373</xdr:rowOff>
    </xdr:from>
    <xdr:to>
      <xdr:col>9</xdr:col>
      <xdr:colOff>313477</xdr:colOff>
      <xdr:row>20</xdr:row>
      <xdr:rowOff>141373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5439877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20</xdr:row>
      <xdr:rowOff>141373</xdr:rowOff>
    </xdr:from>
    <xdr:to>
      <xdr:col>11</xdr:col>
      <xdr:colOff>541349</xdr:colOff>
      <xdr:row>20</xdr:row>
      <xdr:rowOff>141373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7039349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684033</xdr:colOff>
      <xdr:row>24</xdr:row>
      <xdr:rowOff>45742</xdr:rowOff>
    </xdr:from>
    <xdr:to>
      <xdr:col>7</xdr:col>
      <xdr:colOff>358233</xdr:colOff>
      <xdr:row>24</xdr:row>
      <xdr:rowOff>45742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4113033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568656</xdr:colOff>
      <xdr:row>24</xdr:row>
      <xdr:rowOff>45742</xdr:rowOff>
    </xdr:from>
    <xdr:to>
      <xdr:col>9</xdr:col>
      <xdr:colOff>242856</xdr:colOff>
      <xdr:row>24</xdr:row>
      <xdr:rowOff>45742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5369256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445318</xdr:colOff>
      <xdr:row>31</xdr:row>
      <xdr:rowOff>139108</xdr:rowOff>
    </xdr:from>
    <xdr:to>
      <xdr:col>5</xdr:col>
      <xdr:colOff>549897</xdr:colOff>
      <xdr:row>31</xdr:row>
      <xdr:rowOff>139108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2502718" y="5749333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391084</xdr:colOff>
      <xdr:row>30</xdr:row>
      <xdr:rowOff>63826</xdr:rowOff>
    </xdr:from>
    <xdr:to>
      <xdr:col>8</xdr:col>
      <xdr:colOff>65284</xdr:colOff>
      <xdr:row>30</xdr:row>
      <xdr:rowOff>63826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4505884" y="5493076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257612</xdr:colOff>
      <xdr:row>29</xdr:row>
      <xdr:rowOff>15166</xdr:rowOff>
    </xdr:from>
    <xdr:to>
      <xdr:col>11</xdr:col>
      <xdr:colOff>471812</xdr:colOff>
      <xdr:row>29</xdr:row>
      <xdr:rowOff>15166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6429812" y="5263441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349680</xdr:colOff>
      <xdr:row>12</xdr:row>
      <xdr:rowOff>106602</xdr:rowOff>
    </xdr:from>
    <xdr:to>
      <xdr:col>10</xdr:col>
      <xdr:colOff>174078</xdr:colOff>
      <xdr:row>12</xdr:row>
      <xdr:rowOff>106602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5836080" y="2278302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262169</xdr:colOff>
      <xdr:row>7</xdr:row>
      <xdr:rowOff>171252</xdr:rowOff>
    </xdr:from>
    <xdr:to>
      <xdr:col>10</xdr:col>
      <xdr:colOff>55709</xdr:colOff>
      <xdr:row>7</xdr:row>
      <xdr:rowOff>172535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V="1">
          <a:off x="5748569" y="1438077"/>
          <a:ext cx="479340" cy="1283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7</xdr:row>
      <xdr:rowOff>171892</xdr:rowOff>
    </xdr:from>
    <xdr:to>
      <xdr:col>12</xdr:col>
      <xdr:colOff>335973</xdr:colOff>
      <xdr:row>7</xdr:row>
      <xdr:rowOff>171892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7039349" y="1438717"/>
          <a:ext cx="84042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7</xdr:row>
      <xdr:rowOff>18004</xdr:rowOff>
    </xdr:from>
    <xdr:to>
      <xdr:col>13</xdr:col>
      <xdr:colOff>650017</xdr:colOff>
      <xdr:row>8</xdr:row>
      <xdr:rowOff>144806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7923906" y="1284829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181965</xdr:colOff>
      <xdr:row>5</xdr:row>
      <xdr:rowOff>68817</xdr:rowOff>
    </xdr:from>
    <xdr:to>
      <xdr:col>12</xdr:col>
      <xdr:colOff>335973</xdr:colOff>
      <xdr:row>5</xdr:row>
      <xdr:rowOff>68817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6354165" y="973692"/>
          <a:ext cx="152560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4</xdr:row>
      <xdr:rowOff>95904</xdr:rowOff>
    </xdr:from>
    <xdr:to>
      <xdr:col>13</xdr:col>
      <xdr:colOff>650017</xdr:colOff>
      <xdr:row>6</xdr:row>
      <xdr:rowOff>41731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923906" y="819804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147753</xdr:colOff>
      <xdr:row>11</xdr:row>
      <xdr:rowOff>25967</xdr:rowOff>
    </xdr:from>
    <xdr:to>
      <xdr:col>11</xdr:col>
      <xdr:colOff>557125</xdr:colOff>
      <xdr:row>14</xdr:row>
      <xdr:rowOff>6262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6319953" y="201669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180594</xdr:colOff>
      <xdr:row>14</xdr:row>
      <xdr:rowOff>82159</xdr:rowOff>
    </xdr:from>
    <xdr:to>
      <xdr:col>11</xdr:col>
      <xdr:colOff>589966</xdr:colOff>
      <xdr:row>17</xdr:row>
      <xdr:rowOff>62454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6352794" y="2615809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509258</xdr:colOff>
      <xdr:row>27</xdr:row>
      <xdr:rowOff>7784</xdr:rowOff>
    </xdr:from>
    <xdr:to>
      <xdr:col>13</xdr:col>
      <xdr:colOff>617550</xdr:colOff>
      <xdr:row>31</xdr:row>
      <xdr:rowOff>22548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367258" y="4894109"/>
          <a:ext cx="1479892" cy="7386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บรรจุกล่อง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3. เตรียมเงินสาขา</a:t>
          </a:r>
        </a:p>
      </xdr:txBody>
    </xdr:sp>
    <xdr:clientData/>
  </xdr:twoCellAnchor>
  <xdr:twoCellAnchor>
    <xdr:from>
      <xdr:col>2</xdr:col>
      <xdr:colOff>389238</xdr:colOff>
      <xdr:row>27</xdr:row>
      <xdr:rowOff>115506</xdr:rowOff>
    </xdr:from>
    <xdr:to>
      <xdr:col>4</xdr:col>
      <xdr:colOff>451044</xdr:colOff>
      <xdr:row>30</xdr:row>
      <xdr:rowOff>95801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075038" y="5001831"/>
          <a:ext cx="1433406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ถอดกล่อง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เตรียมเงินสาขา</a:t>
          </a:r>
        </a:p>
      </xdr:txBody>
    </xdr:sp>
    <xdr:clientData/>
  </xdr:twoCellAnchor>
  <xdr:twoCellAnchor>
    <xdr:from>
      <xdr:col>3</xdr:col>
      <xdr:colOff>176655</xdr:colOff>
      <xdr:row>30</xdr:row>
      <xdr:rowOff>166195</xdr:rowOff>
    </xdr:from>
    <xdr:to>
      <xdr:col>4</xdr:col>
      <xdr:colOff>446566</xdr:colOff>
      <xdr:row>32</xdr:row>
      <xdr:rowOff>112022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548255" y="5595445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11</xdr:col>
      <xdr:colOff>138068</xdr:colOff>
      <xdr:row>24</xdr:row>
      <xdr:rowOff>45742</xdr:rowOff>
    </xdr:from>
    <xdr:to>
      <xdr:col>11</xdr:col>
      <xdr:colOff>660830</xdr:colOff>
      <xdr:row>24</xdr:row>
      <xdr:rowOff>45742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H="1">
          <a:off x="6996068" y="4389142"/>
          <a:ext cx="522762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89323</xdr:colOff>
      <xdr:row>22</xdr:row>
      <xdr:rowOff>146082</xdr:rowOff>
    </xdr:from>
    <xdr:to>
      <xdr:col>13</xdr:col>
      <xdr:colOff>498695</xdr:colOff>
      <xdr:row>25</xdr:row>
      <xdr:rowOff>126377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633123" y="412753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14</xdr:col>
      <xdr:colOff>325029</xdr:colOff>
      <xdr:row>4</xdr:row>
      <xdr:rowOff>34598</xdr:rowOff>
    </xdr:from>
    <xdr:to>
      <xdr:col>18</xdr:col>
      <xdr:colOff>530587</xdr:colOff>
      <xdr:row>12</xdr:row>
      <xdr:rowOff>64126</xdr:rowOff>
    </xdr:to>
    <xdr:sp macro="" textlink="">
      <xdr:nvSpPr>
        <xdr:cNvPr id="83" name="TextBox 9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9240429" y="758498"/>
          <a:ext cx="2948758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บริหารคลังสำหรับเงิน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: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นำธนบัตร เข้า-ออก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พักก่อนนำไปดำเนินการต่อ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รวบรวมคำสั่งเบิกธนบัตรใหม่ / ดี (ถอน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CA)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ก่อนส่ง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Order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ธปท. เป็น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Bulk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รับธนบัตรใหม่/ดี จาก </a:t>
          </a:r>
          <a:r>
            <a:rPr lang="th-TH" sz="15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ค่าประกันเงินในห้องมั่นคง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 </a:t>
          </a:r>
          <a:endParaRPr lang="th-TH" sz="1500">
            <a:solidFill>
              <a:srgbClr val="FF000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13</xdr:col>
      <xdr:colOff>497402</xdr:colOff>
      <xdr:row>20</xdr:row>
      <xdr:rowOff>141373</xdr:rowOff>
    </xdr:from>
    <xdr:to>
      <xdr:col>14</xdr:col>
      <xdr:colOff>321800</xdr:colOff>
      <xdr:row>20</xdr:row>
      <xdr:rowOff>141373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8727002" y="3760873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357763</xdr:colOff>
      <xdr:row>19</xdr:row>
      <xdr:rowOff>60738</xdr:rowOff>
    </xdr:from>
    <xdr:to>
      <xdr:col>16</xdr:col>
      <xdr:colOff>81335</xdr:colOff>
      <xdr:row>22</xdr:row>
      <xdr:rowOff>41033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9273163" y="3499263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378785</xdr:colOff>
      <xdr:row>30</xdr:row>
      <xdr:rowOff>92519</xdr:rowOff>
    </xdr:from>
    <xdr:to>
      <xdr:col>11</xdr:col>
      <xdr:colOff>387406</xdr:colOff>
      <xdr:row>31</xdr:row>
      <xdr:rowOff>173154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6550985" y="5521769"/>
          <a:ext cx="694421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Unfit/Reject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257612</xdr:colOff>
      <xdr:row>31</xdr:row>
      <xdr:rowOff>139108</xdr:rowOff>
    </xdr:from>
    <xdr:to>
      <xdr:col>11</xdr:col>
      <xdr:colOff>471812</xdr:colOff>
      <xdr:row>31</xdr:row>
      <xdr:rowOff>139108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6429812" y="5749333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505375</xdr:colOff>
      <xdr:row>30</xdr:row>
      <xdr:rowOff>166195</xdr:rowOff>
    </xdr:from>
    <xdr:to>
      <xdr:col>12</xdr:col>
      <xdr:colOff>348887</xdr:colOff>
      <xdr:row>32</xdr:row>
      <xdr:rowOff>112022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7363375" y="5595445"/>
          <a:ext cx="529312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ทำลาย</a:t>
          </a:r>
        </a:p>
      </xdr:txBody>
    </xdr:sp>
    <xdr:clientData/>
  </xdr:twoCellAnchor>
  <xdr:twoCellAnchor>
    <xdr:from>
      <xdr:col>14</xdr:col>
      <xdr:colOff>167640</xdr:colOff>
      <xdr:row>2</xdr:row>
      <xdr:rowOff>0</xdr:rowOff>
    </xdr:from>
    <xdr:to>
      <xdr:col>16</xdr:col>
      <xdr:colOff>277676</xdr:colOff>
      <xdr:row>4</xdr:row>
      <xdr:rowOff>7382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9083040" y="361950"/>
          <a:ext cx="1481636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468367</xdr:colOff>
      <xdr:row>19</xdr:row>
      <xdr:rowOff>16330</xdr:rowOff>
    </xdr:from>
    <xdr:to>
      <xdr:col>3</xdr:col>
      <xdr:colOff>90344</xdr:colOff>
      <xdr:row>25</xdr:row>
      <xdr:rowOff>170381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 rot="16200000">
          <a:off x="688105" y="3920917"/>
          <a:ext cx="123990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M/A E-Machine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93376</xdr:colOff>
      <xdr:row>33</xdr:row>
      <xdr:rowOff>587376</xdr:rowOff>
    </xdr:from>
    <xdr:to>
      <xdr:col>2</xdr:col>
      <xdr:colOff>4351051</xdr:colOff>
      <xdr:row>33</xdr:row>
      <xdr:rowOff>1730376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A6851-129C-4B5C-A4A8-A766F95DF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162" y="11418662"/>
          <a:ext cx="42576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85"/>
  <sheetViews>
    <sheetView view="pageLayout" topLeftCell="A55" zoomScale="55" zoomScaleNormal="100" zoomScalePageLayoutView="55" workbookViewId="0">
      <selection activeCell="C2" sqref="C2"/>
    </sheetView>
  </sheetViews>
  <sheetFormatPr defaultRowHeight="14" x14ac:dyDescent="0.3"/>
  <cols>
    <col min="1" max="1" width="2.58203125" customWidth="1"/>
    <col min="2" max="2" width="4" customWidth="1"/>
    <col min="3" max="3" width="63.08203125" bestFit="1" customWidth="1"/>
    <col min="4" max="5" width="12.83203125" style="1" customWidth="1"/>
    <col min="6" max="6" width="12.83203125" customWidth="1"/>
    <col min="7" max="9" width="12.58203125" customWidth="1"/>
    <col min="13" max="13" width="11.33203125" bestFit="1" customWidth="1"/>
  </cols>
  <sheetData>
    <row r="1" spans="1:10" x14ac:dyDescent="0.3">
      <c r="A1" s="442" t="s">
        <v>264</v>
      </c>
    </row>
    <row r="2" spans="1:10" x14ac:dyDescent="0.3">
      <c r="A2" s="252" t="s">
        <v>167</v>
      </c>
    </row>
    <row r="3" spans="1:10" x14ac:dyDescent="0.3">
      <c r="A3" s="251" t="s">
        <v>237</v>
      </c>
    </row>
    <row r="4" spans="1:10" x14ac:dyDescent="0.3">
      <c r="A4" s="251"/>
      <c r="B4">
        <v>1.1000000000000001</v>
      </c>
      <c r="C4" t="s">
        <v>245</v>
      </c>
    </row>
    <row r="5" spans="1:10" x14ac:dyDescent="0.3">
      <c r="A5" s="252"/>
      <c r="B5">
        <v>1.2</v>
      </c>
      <c r="C5" t="s">
        <v>246</v>
      </c>
    </row>
    <row r="6" spans="1:10" x14ac:dyDescent="0.3">
      <c r="A6" s="252"/>
      <c r="C6" t="s">
        <v>239</v>
      </c>
    </row>
    <row r="7" spans="1:10" x14ac:dyDescent="0.3">
      <c r="A7" s="252"/>
      <c r="B7">
        <v>1.3</v>
      </c>
      <c r="C7" t="s">
        <v>247</v>
      </c>
    </row>
    <row r="8" spans="1:10" x14ac:dyDescent="0.3">
      <c r="A8" s="252"/>
      <c r="C8" t="s">
        <v>242</v>
      </c>
    </row>
    <row r="9" spans="1:10" x14ac:dyDescent="0.3">
      <c r="A9" s="252"/>
    </row>
    <row r="10" spans="1:10" s="251" customFormat="1" ht="14.5" thickBot="1" x14ac:dyDescent="0.35">
      <c r="A10" s="251" t="s">
        <v>229</v>
      </c>
    </row>
    <row r="11" spans="1:10" s="241" customFormat="1" ht="14.5" thickBot="1" x14ac:dyDescent="0.35">
      <c r="C11" s="451" t="s">
        <v>121</v>
      </c>
      <c r="D11" s="448" t="s">
        <v>222</v>
      </c>
      <c r="E11" s="449"/>
      <c r="F11" s="450"/>
    </row>
    <row r="12" spans="1:10" s="241" customFormat="1" ht="14.5" thickBot="1" x14ac:dyDescent="0.35">
      <c r="C12" s="452"/>
      <c r="D12" s="281" t="s">
        <v>6</v>
      </c>
      <c r="E12" s="282" t="s">
        <v>195</v>
      </c>
      <c r="F12" s="283" t="s">
        <v>10</v>
      </c>
    </row>
    <row r="13" spans="1:10" x14ac:dyDescent="0.3">
      <c r="C13" s="250" t="s">
        <v>170</v>
      </c>
      <c r="D13" s="257">
        <v>9249.3536036036039</v>
      </c>
      <c r="E13" s="260">
        <v>10922.109042553189</v>
      </c>
      <c r="F13" s="258">
        <v>6443.5873430962347</v>
      </c>
      <c r="J13" s="241"/>
    </row>
    <row r="14" spans="1:10" x14ac:dyDescent="0.3">
      <c r="C14" s="250" t="s">
        <v>159</v>
      </c>
      <c r="D14" s="257">
        <v>466909.42606306303</v>
      </c>
      <c r="E14" s="260">
        <v>371602.07842508209</v>
      </c>
      <c r="F14" s="258">
        <v>491576.06014014879</v>
      </c>
      <c r="J14" s="241"/>
    </row>
    <row r="15" spans="1:10" x14ac:dyDescent="0.3">
      <c r="C15" s="250" t="s">
        <v>160</v>
      </c>
      <c r="D15" s="270"/>
      <c r="E15" s="260">
        <v>46806.203511767882</v>
      </c>
      <c r="F15" s="258">
        <v>67156.429185418019</v>
      </c>
      <c r="J15" s="241"/>
    </row>
    <row r="16" spans="1:10" x14ac:dyDescent="0.3">
      <c r="C16" s="250" t="s">
        <v>161</v>
      </c>
      <c r="D16" s="270"/>
      <c r="E16" s="260">
        <v>87899.808013054804</v>
      </c>
      <c r="F16" s="258">
        <v>126867.14525670194</v>
      </c>
      <c r="J16" s="241"/>
    </row>
    <row r="17" spans="1:10" x14ac:dyDescent="0.3">
      <c r="C17" s="250" t="s">
        <v>162</v>
      </c>
      <c r="D17" s="270"/>
      <c r="E17" s="260">
        <v>22770.585492211405</v>
      </c>
      <c r="F17" s="258">
        <v>13381.723896725362</v>
      </c>
      <c r="J17" s="249"/>
    </row>
    <row r="18" spans="1:10" x14ac:dyDescent="0.3">
      <c r="C18" s="250" t="s">
        <v>163</v>
      </c>
      <c r="D18" s="270"/>
      <c r="E18" s="260">
        <v>42762.068763107738</v>
      </c>
      <c r="F18" s="258">
        <v>25279.80016185205</v>
      </c>
      <c r="J18" s="249"/>
    </row>
    <row r="19" spans="1:10" x14ac:dyDescent="0.3">
      <c r="C19" s="272" t="s">
        <v>164</v>
      </c>
      <c r="D19" s="270"/>
      <c r="E19" s="274">
        <v>130661.87677616253</v>
      </c>
      <c r="F19" s="259">
        <v>152146.94541855401</v>
      </c>
    </row>
    <row r="20" spans="1:10" x14ac:dyDescent="0.3">
      <c r="C20" s="272" t="s">
        <v>165</v>
      </c>
      <c r="D20" s="270"/>
      <c r="E20" s="274">
        <v>69576.789003979284</v>
      </c>
      <c r="F20" s="259">
        <v>80538.153082143384</v>
      </c>
    </row>
    <row r="21" spans="1:10" ht="14.5" thickBot="1" x14ac:dyDescent="0.35">
      <c r="C21" s="273" t="s">
        <v>166</v>
      </c>
      <c r="D21" s="271"/>
      <c r="E21" s="275"/>
      <c r="F21" s="276"/>
    </row>
    <row r="22" spans="1:10" ht="4.5" customHeight="1" thickBot="1" x14ac:dyDescent="0.35">
      <c r="C22" s="288"/>
      <c r="D22" s="289"/>
      <c r="E22" s="290"/>
      <c r="F22" s="291"/>
    </row>
    <row r="23" spans="1:10" x14ac:dyDescent="0.3">
      <c r="C23" s="294" t="s">
        <v>225</v>
      </c>
      <c r="D23" s="295">
        <f>7*'Service rate Template'!E7</f>
        <v>133932.69633333333</v>
      </c>
      <c r="E23" s="295">
        <f>7*'Service rate Template'!E8</f>
        <v>240536.76991444378</v>
      </c>
      <c r="F23" s="295">
        <f>7*'Service rate Template'!E9</f>
        <v>388478.66265060904</v>
      </c>
    </row>
    <row r="24" spans="1:10" x14ac:dyDescent="0.3">
      <c r="C24" s="294" t="s">
        <v>226</v>
      </c>
      <c r="D24" s="296">
        <f>+D25-7*'Service rate Template'!E7</f>
        <v>342226.08333333331</v>
      </c>
      <c r="E24" s="296">
        <f>+E25-7*'Service rate Template'!E8</f>
        <v>342226.08333333331</v>
      </c>
      <c r="F24" s="296">
        <f>+F25-7*'Service rate Template'!E9</f>
        <v>342226.08333333337</v>
      </c>
    </row>
    <row r="25" spans="1:10" x14ac:dyDescent="0.3">
      <c r="C25" s="292" t="s">
        <v>224</v>
      </c>
      <c r="D25" s="293">
        <f>+SUM(D13:D18)</f>
        <v>476158.77966666664</v>
      </c>
      <c r="E25" s="293">
        <f>+SUM(E13:E18)</f>
        <v>582762.85324777709</v>
      </c>
      <c r="F25" s="293">
        <f>+SUM(F13:F18)</f>
        <v>730704.74598394241</v>
      </c>
      <c r="G25" s="251"/>
    </row>
    <row r="26" spans="1:10" x14ac:dyDescent="0.3">
      <c r="D26"/>
      <c r="E26"/>
    </row>
    <row r="27" spans="1:10" ht="14.5" thickBot="1" x14ac:dyDescent="0.35">
      <c r="A27" s="251" t="s">
        <v>230</v>
      </c>
      <c r="B27" s="251"/>
      <c r="D27"/>
      <c r="E27"/>
    </row>
    <row r="28" spans="1:10" ht="15" customHeight="1" thickBot="1" x14ac:dyDescent="0.35">
      <c r="C28" s="453" t="s">
        <v>121</v>
      </c>
      <c r="D28" s="455" t="s">
        <v>207</v>
      </c>
      <c r="E28" s="456"/>
      <c r="F28" s="457"/>
      <c r="G28" s="254"/>
    </row>
    <row r="29" spans="1:10" ht="14.5" thickBot="1" x14ac:dyDescent="0.35">
      <c r="C29" s="454"/>
      <c r="D29" s="284" t="s">
        <v>6</v>
      </c>
      <c r="E29" s="285" t="s">
        <v>195</v>
      </c>
      <c r="F29" s="286" t="s">
        <v>10</v>
      </c>
    </row>
    <row r="30" spans="1:10" x14ac:dyDescent="0.3">
      <c r="C30" s="250" t="s">
        <v>170</v>
      </c>
      <c r="D30" s="266">
        <v>0.03</v>
      </c>
      <c r="E30" s="261">
        <v>6.0283687943262408E-2</v>
      </c>
      <c r="F30" s="255">
        <v>5.2301255230125521E-2</v>
      </c>
    </row>
    <row r="31" spans="1:10" x14ac:dyDescent="0.3">
      <c r="C31" s="250" t="s">
        <v>159</v>
      </c>
      <c r="D31" s="266">
        <v>0.97</v>
      </c>
      <c r="E31" s="261">
        <v>0.38297872340425532</v>
      </c>
      <c r="F31" s="255">
        <v>0.30125523012552302</v>
      </c>
    </row>
    <row r="32" spans="1:10" x14ac:dyDescent="0.3">
      <c r="C32" s="250" t="s">
        <v>160</v>
      </c>
      <c r="D32" s="270"/>
      <c r="E32" s="261">
        <v>0.12691254569437216</v>
      </c>
      <c r="F32" s="255">
        <v>0.18464832762384509</v>
      </c>
    </row>
    <row r="33" spans="1:6" x14ac:dyDescent="0.3">
      <c r="C33" s="250" t="s">
        <v>161</v>
      </c>
      <c r="D33" s="270"/>
      <c r="E33" s="261">
        <v>0.23833568125598245</v>
      </c>
      <c r="F33" s="255">
        <v>0.34882447572343522</v>
      </c>
    </row>
    <row r="34" spans="1:6" x14ac:dyDescent="0.3">
      <c r="C34" s="250" t="s">
        <v>162</v>
      </c>
      <c r="D34" s="270"/>
      <c r="E34" s="261">
        <v>6.6536674441709673E-2</v>
      </c>
      <c r="F34" s="255">
        <v>3.9101998790931902E-2</v>
      </c>
    </row>
    <row r="35" spans="1:6" x14ac:dyDescent="0.3">
      <c r="C35" s="250" t="s">
        <v>163</v>
      </c>
      <c r="D35" s="270"/>
      <c r="E35" s="261">
        <v>0.12495268726041797</v>
      </c>
      <c r="F35" s="255">
        <v>7.3868712506139231E-2</v>
      </c>
    </row>
    <row r="36" spans="1:6" x14ac:dyDescent="0.3">
      <c r="C36" s="272" t="s">
        <v>164</v>
      </c>
      <c r="D36" s="270"/>
      <c r="E36" s="274" t="s">
        <v>168</v>
      </c>
      <c r="F36" s="259" t="s">
        <v>168</v>
      </c>
    </row>
    <row r="37" spans="1:6" x14ac:dyDescent="0.3">
      <c r="C37" s="272" t="s">
        <v>165</v>
      </c>
      <c r="D37" s="270"/>
      <c r="E37" s="274" t="s">
        <v>169</v>
      </c>
      <c r="F37" s="259" t="s">
        <v>169</v>
      </c>
    </row>
    <row r="38" spans="1:6" ht="14.5" thickBot="1" x14ac:dyDescent="0.35">
      <c r="C38" s="273" t="s">
        <v>166</v>
      </c>
      <c r="D38" s="271"/>
      <c r="E38" s="275"/>
      <c r="F38" s="256"/>
    </row>
    <row r="39" spans="1:6" x14ac:dyDescent="0.3">
      <c r="D39"/>
      <c r="E39"/>
    </row>
    <row r="40" spans="1:6" s="251" customFormat="1" x14ac:dyDescent="0.3">
      <c r="A40" s="251" t="s">
        <v>231</v>
      </c>
      <c r="D40" s="254"/>
      <c r="E40" s="254"/>
    </row>
    <row r="41" spans="1:6" x14ac:dyDescent="0.3">
      <c r="B41" s="252" t="s">
        <v>193</v>
      </c>
      <c r="D41" s="254" t="s">
        <v>200</v>
      </c>
    </row>
    <row r="42" spans="1:6" x14ac:dyDescent="0.3">
      <c r="C42" s="232" t="s">
        <v>190</v>
      </c>
      <c r="D42" s="267">
        <v>2</v>
      </c>
      <c r="E42" t="s">
        <v>236</v>
      </c>
    </row>
    <row r="43" spans="1:6" x14ac:dyDescent="0.3">
      <c r="C43" s="253" t="s">
        <v>191</v>
      </c>
      <c r="D43" s="268">
        <v>0</v>
      </c>
      <c r="E43" t="s">
        <v>228</v>
      </c>
    </row>
    <row r="44" spans="1:6" hidden="1" x14ac:dyDescent="0.3">
      <c r="C44" s="253" t="s">
        <v>192</v>
      </c>
      <c r="D44" s="268">
        <v>0</v>
      </c>
      <c r="E44"/>
    </row>
    <row r="45" spans="1:6" x14ac:dyDescent="0.3">
      <c r="C45" s="232" t="s">
        <v>171</v>
      </c>
      <c r="D45" s="267">
        <v>11</v>
      </c>
      <c r="E45"/>
    </row>
    <row r="46" spans="1:6" x14ac:dyDescent="0.3">
      <c r="C46" s="232" t="s">
        <v>172</v>
      </c>
      <c r="D46" s="267">
        <v>5</v>
      </c>
      <c r="E46"/>
    </row>
    <row r="47" spans="1:6" x14ac:dyDescent="0.3">
      <c r="C47" s="232" t="s">
        <v>173</v>
      </c>
      <c r="D47" s="267">
        <v>2</v>
      </c>
      <c r="E47"/>
    </row>
    <row r="48" spans="1:6" x14ac:dyDescent="0.3">
      <c r="C48" s="232" t="s">
        <v>179</v>
      </c>
      <c r="D48" s="267">
        <v>14</v>
      </c>
      <c r="E48"/>
    </row>
    <row r="49" spans="2:5" hidden="1" x14ac:dyDescent="0.3">
      <c r="C49" s="253" t="s">
        <v>180</v>
      </c>
      <c r="D49" s="268">
        <v>0</v>
      </c>
      <c r="E49"/>
    </row>
    <row r="50" spans="2:5" hidden="1" x14ac:dyDescent="0.3">
      <c r="C50" s="253" t="s">
        <v>181</v>
      </c>
      <c r="D50" s="268">
        <v>0</v>
      </c>
      <c r="E50"/>
    </row>
    <row r="51" spans="2:5" x14ac:dyDescent="0.3">
      <c r="C51" s="232" t="s">
        <v>175</v>
      </c>
      <c r="D51" s="267">
        <v>3</v>
      </c>
      <c r="E51"/>
    </row>
    <row r="52" spans="2:5" x14ac:dyDescent="0.3">
      <c r="C52" s="232" t="s">
        <v>176</v>
      </c>
      <c r="D52" s="267">
        <v>5</v>
      </c>
      <c r="E52"/>
    </row>
    <row r="53" spans="2:5" hidden="1" x14ac:dyDescent="0.3">
      <c r="C53" s="253" t="s">
        <v>184</v>
      </c>
      <c r="D53" s="268">
        <v>0</v>
      </c>
      <c r="E53"/>
    </row>
    <row r="54" spans="2:5" hidden="1" x14ac:dyDescent="0.3">
      <c r="C54" s="253" t="s">
        <v>185</v>
      </c>
      <c r="D54" s="268">
        <v>0</v>
      </c>
      <c r="E54"/>
    </row>
    <row r="55" spans="2:5" x14ac:dyDescent="0.3">
      <c r="C55" s="232" t="s">
        <v>227</v>
      </c>
      <c r="D55" s="267">
        <v>20</v>
      </c>
      <c r="E55"/>
    </row>
    <row r="56" spans="2:5" hidden="1" x14ac:dyDescent="0.3">
      <c r="C56" s="253" t="s">
        <v>186</v>
      </c>
      <c r="D56" s="268">
        <v>0</v>
      </c>
      <c r="E56"/>
    </row>
    <row r="57" spans="2:5" x14ac:dyDescent="0.3">
      <c r="B57" s="252" t="s">
        <v>194</v>
      </c>
      <c r="D57"/>
      <c r="E57"/>
    </row>
    <row r="58" spans="2:5" x14ac:dyDescent="0.3">
      <c r="C58" s="232" t="s">
        <v>174</v>
      </c>
      <c r="D58" s="267">
        <v>15</v>
      </c>
      <c r="E58"/>
    </row>
    <row r="59" spans="2:5" hidden="1" x14ac:dyDescent="0.3">
      <c r="C59" s="253" t="s">
        <v>177</v>
      </c>
      <c r="D59" s="268">
        <v>0</v>
      </c>
      <c r="E59"/>
    </row>
    <row r="60" spans="2:5" x14ac:dyDescent="0.3">
      <c r="C60" s="232" t="s">
        <v>178</v>
      </c>
      <c r="D60" s="267">
        <v>20</v>
      </c>
      <c r="E60"/>
    </row>
    <row r="61" spans="2:5" x14ac:dyDescent="0.3">
      <c r="C61" s="232" t="s">
        <v>182</v>
      </c>
      <c r="D61" s="267">
        <v>20</v>
      </c>
      <c r="E61"/>
    </row>
    <row r="62" spans="2:5" hidden="1" x14ac:dyDescent="0.3">
      <c r="C62" s="253" t="s">
        <v>183</v>
      </c>
      <c r="D62" s="268">
        <v>0</v>
      </c>
      <c r="E62"/>
    </row>
    <row r="63" spans="2:5" hidden="1" x14ac:dyDescent="0.3">
      <c r="C63" s="253" t="s">
        <v>187</v>
      </c>
      <c r="D63" s="268">
        <v>0</v>
      </c>
      <c r="E63"/>
    </row>
    <row r="64" spans="2:5" x14ac:dyDescent="0.3">
      <c r="C64" s="232" t="s">
        <v>188</v>
      </c>
      <c r="D64" s="269" t="s">
        <v>189</v>
      </c>
      <c r="E64"/>
    </row>
    <row r="66" spans="1:7" x14ac:dyDescent="0.3">
      <c r="A66" s="251" t="s">
        <v>232</v>
      </c>
    </row>
    <row r="67" spans="1:7" x14ac:dyDescent="0.3">
      <c r="B67" s="251"/>
      <c r="C67" t="s">
        <v>201</v>
      </c>
      <c r="D67" s="1" t="s">
        <v>223</v>
      </c>
    </row>
    <row r="68" spans="1:7" x14ac:dyDescent="0.3">
      <c r="B68" s="251"/>
      <c r="C68" t="s">
        <v>202</v>
      </c>
      <c r="D68" s="362" t="s">
        <v>243</v>
      </c>
    </row>
    <row r="69" spans="1:7" x14ac:dyDescent="0.3">
      <c r="B69" s="251"/>
      <c r="D69" s="362" t="s">
        <v>248</v>
      </c>
    </row>
    <row r="70" spans="1:7" x14ac:dyDescent="0.3">
      <c r="B70" s="251"/>
      <c r="D70" s="362" t="s">
        <v>244</v>
      </c>
    </row>
    <row r="71" spans="1:7" x14ac:dyDescent="0.3">
      <c r="B71" s="251"/>
      <c r="C71" t="s">
        <v>203</v>
      </c>
      <c r="D71" s="1" t="s">
        <v>204</v>
      </c>
      <c r="E71" s="232" t="s">
        <v>206</v>
      </c>
    </row>
    <row r="73" spans="1:7" x14ac:dyDescent="0.3">
      <c r="A73" s="251" t="s">
        <v>233</v>
      </c>
    </row>
    <row r="74" spans="1:7" x14ac:dyDescent="0.3">
      <c r="C74" t="s">
        <v>205</v>
      </c>
      <c r="D74" s="1">
        <v>12</v>
      </c>
      <c r="E74" s="1" t="s">
        <v>211</v>
      </c>
    </row>
    <row r="76" spans="1:7" x14ac:dyDescent="0.3">
      <c r="A76" s="251" t="s">
        <v>234</v>
      </c>
      <c r="D76" s="279" t="s">
        <v>29</v>
      </c>
      <c r="E76" s="280" t="s">
        <v>213</v>
      </c>
      <c r="F76" s="279" t="s">
        <v>31</v>
      </c>
    </row>
    <row r="77" spans="1:7" x14ac:dyDescent="0.3">
      <c r="C77" t="s">
        <v>209</v>
      </c>
      <c r="D77" s="277">
        <v>10044.952224999999</v>
      </c>
      <c r="E77" s="278">
        <v>18040.05</v>
      </c>
      <c r="F77" s="277">
        <v>29135.925000000003</v>
      </c>
      <c r="G77" s="1" t="s">
        <v>210</v>
      </c>
    </row>
    <row r="78" spans="1:7" x14ac:dyDescent="0.3">
      <c r="C78" t="s">
        <v>214</v>
      </c>
      <c r="D78" s="277">
        <v>4233.5168648850004</v>
      </c>
      <c r="E78" s="278">
        <v>34206.683940000003</v>
      </c>
      <c r="F78" s="277">
        <v>76427.364914999998</v>
      </c>
      <c r="G78" s="1" t="s">
        <v>210</v>
      </c>
    </row>
    <row r="79" spans="1:7" x14ac:dyDescent="0.3">
      <c r="C79" t="s">
        <v>215</v>
      </c>
      <c r="D79" s="277">
        <v>469.00795115999989</v>
      </c>
      <c r="E79" s="278">
        <v>3789.5695854545447</v>
      </c>
      <c r="F79" s="277">
        <v>8466.9656399999985</v>
      </c>
      <c r="G79" s="1" t="s">
        <v>210</v>
      </c>
    </row>
    <row r="80" spans="1:7" x14ac:dyDescent="0.3">
      <c r="C80" t="s">
        <v>208</v>
      </c>
      <c r="D80" s="1">
        <v>2</v>
      </c>
      <c r="E80" s="1" t="s">
        <v>212</v>
      </c>
    </row>
    <row r="82" spans="1:6" x14ac:dyDescent="0.3">
      <c r="A82" s="251" t="s">
        <v>235</v>
      </c>
    </row>
    <row r="83" spans="1:6" x14ac:dyDescent="0.3">
      <c r="C83" t="s">
        <v>216</v>
      </c>
      <c r="D83" s="1">
        <v>5</v>
      </c>
      <c r="E83" s="1" t="s">
        <v>219</v>
      </c>
    </row>
    <row r="84" spans="1:6" x14ac:dyDescent="0.3">
      <c r="C84" t="s">
        <v>217</v>
      </c>
      <c r="D84" s="1">
        <v>2</v>
      </c>
      <c r="E84" s="1" t="s">
        <v>220</v>
      </c>
      <c r="F84" s="1" t="s">
        <v>221</v>
      </c>
    </row>
    <row r="85" spans="1:6" x14ac:dyDescent="0.3">
      <c r="C85" t="s">
        <v>218</v>
      </c>
      <c r="D85" s="1">
        <v>1</v>
      </c>
      <c r="E85" s="1" t="s">
        <v>220</v>
      </c>
      <c r="F85" s="1" t="s">
        <v>221</v>
      </c>
    </row>
  </sheetData>
  <mergeCells count="4">
    <mergeCell ref="D11:F11"/>
    <mergeCell ref="C11:C12"/>
    <mergeCell ref="C28:C29"/>
    <mergeCell ref="D28:F28"/>
  </mergeCells>
  <conditionalFormatting sqref="D42:D56 D58:D63">
    <cfRule type="cellIs" dxfId="0" priority="1" operator="equal">
      <formula>0</formula>
    </cfRule>
  </conditionalFormatting>
  <pageMargins left="0.25" right="0.25" top="0.75" bottom="0.75" header="0.3" footer="0.3"/>
  <pageSetup paperSize="8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36"/>
  <sheetViews>
    <sheetView zoomScale="55" zoomScaleNormal="55" workbookViewId="0">
      <selection activeCell="E39" sqref="E39"/>
    </sheetView>
  </sheetViews>
  <sheetFormatPr defaultRowHeight="14" x14ac:dyDescent="0.3"/>
  <cols>
    <col min="1" max="1" width="6" customWidth="1"/>
    <col min="2" max="2" width="4.33203125" customWidth="1"/>
    <col min="20" max="20" width="3.33203125" customWidth="1"/>
  </cols>
  <sheetData>
    <row r="1" spans="1:21" ht="14.5" thickBot="1" x14ac:dyDescent="0.3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 x14ac:dyDescent="0.3">
      <c r="A2" s="287"/>
      <c r="B2" s="297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9"/>
      <c r="U2" s="287"/>
    </row>
    <row r="3" spans="1:21" x14ac:dyDescent="0.3">
      <c r="A3" s="287"/>
      <c r="B3" s="272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300"/>
      <c r="U3" s="287"/>
    </row>
    <row r="4" spans="1:21" x14ac:dyDescent="0.3">
      <c r="A4" s="287"/>
      <c r="B4" s="272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300"/>
      <c r="U4" s="287"/>
    </row>
    <row r="5" spans="1:21" x14ac:dyDescent="0.3">
      <c r="A5" s="287"/>
      <c r="B5" s="272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300"/>
      <c r="U5" s="287"/>
    </row>
    <row r="6" spans="1:21" x14ac:dyDescent="0.3">
      <c r="A6" s="287"/>
      <c r="B6" s="272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300"/>
      <c r="U6" s="287"/>
    </row>
    <row r="7" spans="1:21" x14ac:dyDescent="0.3">
      <c r="A7" s="287"/>
      <c r="B7" s="272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300"/>
      <c r="U7" s="287"/>
    </row>
    <row r="8" spans="1:21" x14ac:dyDescent="0.3">
      <c r="A8" s="287"/>
      <c r="B8" s="272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300"/>
      <c r="U8" s="287"/>
    </row>
    <row r="9" spans="1:21" x14ac:dyDescent="0.3">
      <c r="A9" s="287"/>
      <c r="B9" s="272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300"/>
      <c r="U9" s="287"/>
    </row>
    <row r="10" spans="1:21" x14ac:dyDescent="0.3">
      <c r="A10" s="287"/>
      <c r="B10" s="272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300"/>
      <c r="U10" s="287"/>
    </row>
    <row r="11" spans="1:21" x14ac:dyDescent="0.3">
      <c r="A11" s="287"/>
      <c r="B11" s="272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300"/>
      <c r="U11" s="287"/>
    </row>
    <row r="12" spans="1:21" x14ac:dyDescent="0.3">
      <c r="A12" s="287"/>
      <c r="B12" s="272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300"/>
      <c r="U12" s="287"/>
    </row>
    <row r="13" spans="1:21" x14ac:dyDescent="0.3">
      <c r="A13" s="287"/>
      <c r="B13" s="272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300"/>
      <c r="U13" s="287"/>
    </row>
    <row r="14" spans="1:21" x14ac:dyDescent="0.3">
      <c r="A14" s="287"/>
      <c r="B14" s="272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300"/>
      <c r="U14" s="287"/>
    </row>
    <row r="15" spans="1:21" x14ac:dyDescent="0.3">
      <c r="A15" s="287"/>
      <c r="B15" s="272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300"/>
      <c r="U15" s="287"/>
    </row>
    <row r="16" spans="1:21" x14ac:dyDescent="0.3">
      <c r="A16" s="287"/>
      <c r="B16" s="272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300"/>
      <c r="U16" s="287"/>
    </row>
    <row r="17" spans="1:21" x14ac:dyDescent="0.3">
      <c r="A17" s="287"/>
      <c r="B17" s="272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300"/>
      <c r="U17" s="287"/>
    </row>
    <row r="18" spans="1:21" x14ac:dyDescent="0.3">
      <c r="A18" s="287"/>
      <c r="B18" s="272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300"/>
      <c r="U18" s="287"/>
    </row>
    <row r="19" spans="1:21" x14ac:dyDescent="0.3">
      <c r="A19" s="287"/>
      <c r="B19" s="272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300"/>
      <c r="U19" s="287"/>
    </row>
    <row r="20" spans="1:21" x14ac:dyDescent="0.3">
      <c r="A20" s="287"/>
      <c r="B20" s="272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300"/>
      <c r="U20" s="287"/>
    </row>
    <row r="21" spans="1:21" x14ac:dyDescent="0.3">
      <c r="A21" s="287"/>
      <c r="B21" s="272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300"/>
      <c r="U21" s="287"/>
    </row>
    <row r="22" spans="1:21" x14ac:dyDescent="0.3">
      <c r="A22" s="287"/>
      <c r="B22" s="272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300"/>
      <c r="U22" s="287"/>
    </row>
    <row r="23" spans="1:21" x14ac:dyDescent="0.3">
      <c r="A23" s="287"/>
      <c r="B23" s="272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300"/>
      <c r="U23" s="287"/>
    </row>
    <row r="24" spans="1:21" x14ac:dyDescent="0.3">
      <c r="A24" s="287"/>
      <c r="B24" s="27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300"/>
      <c r="U24" s="287"/>
    </row>
    <row r="25" spans="1:21" x14ac:dyDescent="0.3">
      <c r="A25" s="287"/>
      <c r="B25" s="272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300"/>
      <c r="U25" s="287"/>
    </row>
    <row r="26" spans="1:21" x14ac:dyDescent="0.3">
      <c r="A26" s="287"/>
      <c r="B26" s="27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300"/>
      <c r="U26" s="287"/>
    </row>
    <row r="27" spans="1:21" x14ac:dyDescent="0.3">
      <c r="A27" s="287"/>
      <c r="B27" s="272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300"/>
      <c r="U27" s="287"/>
    </row>
    <row r="28" spans="1:21" x14ac:dyDescent="0.3">
      <c r="A28" s="287"/>
      <c r="B28" s="272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300"/>
      <c r="U28" s="287"/>
    </row>
    <row r="29" spans="1:21" x14ac:dyDescent="0.3">
      <c r="A29" s="287"/>
      <c r="B29" s="272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300"/>
      <c r="U29" s="287"/>
    </row>
    <row r="30" spans="1:21" x14ac:dyDescent="0.3">
      <c r="A30" s="287"/>
      <c r="B30" s="272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300"/>
      <c r="U30" s="287"/>
    </row>
    <row r="31" spans="1:21" x14ac:dyDescent="0.3">
      <c r="A31" s="287"/>
      <c r="B31" s="272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300"/>
      <c r="U31" s="287"/>
    </row>
    <row r="32" spans="1:21" x14ac:dyDescent="0.3">
      <c r="A32" s="287"/>
      <c r="B32" s="272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300"/>
      <c r="U32" s="287"/>
    </row>
    <row r="33" spans="1:21" x14ac:dyDescent="0.3">
      <c r="A33" s="287"/>
      <c r="B33" s="272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300"/>
      <c r="U33" s="287"/>
    </row>
    <row r="34" spans="1:21" x14ac:dyDescent="0.3">
      <c r="A34" s="287"/>
      <c r="B34" s="272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300"/>
      <c r="U34" s="287"/>
    </row>
    <row r="35" spans="1:21" ht="14.5" thickBot="1" x14ac:dyDescent="0.35">
      <c r="A35" s="287"/>
      <c r="B35" s="273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2"/>
      <c r="U35" s="287"/>
    </row>
    <row r="36" spans="1:21" x14ac:dyDescent="0.3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3"/>
  <sheetViews>
    <sheetView tabSelected="1" view="pageLayout" zoomScale="70" zoomScaleNormal="100" zoomScalePageLayoutView="70" workbookViewId="0">
      <selection activeCell="D33" sqref="D33"/>
    </sheetView>
  </sheetViews>
  <sheetFormatPr defaultRowHeight="14" x14ac:dyDescent="0.3"/>
  <cols>
    <col min="1" max="1" width="3.83203125" style="2" customWidth="1"/>
    <col min="2" max="2" width="28.25" style="3" customWidth="1"/>
    <col min="3" max="3" width="65" style="1" customWidth="1"/>
    <col min="4" max="4" width="14.58203125" style="232" customWidth="1"/>
    <col min="5" max="5" width="14.33203125" style="1" customWidth="1"/>
    <col min="6" max="6" width="13.75" style="1" customWidth="1"/>
    <col min="7" max="8" width="15.25" customWidth="1"/>
    <col min="9" max="9" width="12.33203125" style="1" customWidth="1"/>
  </cols>
  <sheetData>
    <row r="1" spans="1:9" ht="19.5" customHeight="1" thickBot="1" x14ac:dyDescent="0.35">
      <c r="A1" s="442" t="s">
        <v>264</v>
      </c>
    </row>
    <row r="2" spans="1:9" s="241" customFormat="1" ht="18" thickBot="1" x14ac:dyDescent="0.4">
      <c r="A2" s="467" t="s">
        <v>1</v>
      </c>
      <c r="B2" s="468"/>
      <c r="C2" s="468"/>
      <c r="D2" s="468"/>
      <c r="E2" s="468"/>
      <c r="F2" s="468"/>
      <c r="G2" s="468"/>
      <c r="H2" s="468"/>
      <c r="I2" s="469"/>
    </row>
    <row r="3" spans="1:9" ht="28.5" thickBot="1" x14ac:dyDescent="0.35">
      <c r="A3" s="470" t="s">
        <v>2</v>
      </c>
      <c r="B3" s="471"/>
      <c r="C3" s="400" t="s">
        <v>3</v>
      </c>
      <c r="D3" s="401" t="s">
        <v>4</v>
      </c>
      <c r="E3" s="402" t="s">
        <v>0</v>
      </c>
      <c r="F3" s="402" t="s">
        <v>5</v>
      </c>
      <c r="G3" s="403" t="s">
        <v>255</v>
      </c>
      <c r="H3" s="403" t="s">
        <v>256</v>
      </c>
      <c r="I3" s="404" t="s">
        <v>5</v>
      </c>
    </row>
    <row r="4" spans="1:9" x14ac:dyDescent="0.3">
      <c r="A4" s="501">
        <v>1</v>
      </c>
      <c r="B4" s="494" t="s">
        <v>140</v>
      </c>
      <c r="C4" s="497" t="s">
        <v>146</v>
      </c>
      <c r="D4" s="233" t="s">
        <v>136</v>
      </c>
      <c r="E4" s="4">
        <v>77975.157249999989</v>
      </c>
      <c r="F4" s="4" t="s">
        <v>7</v>
      </c>
      <c r="G4" s="5"/>
      <c r="H4" s="11"/>
      <c r="I4" s="265" t="s">
        <v>199</v>
      </c>
    </row>
    <row r="5" spans="1:9" x14ac:dyDescent="0.3">
      <c r="A5" s="502"/>
      <c r="B5" s="495"/>
      <c r="C5" s="498"/>
      <c r="D5" s="234" t="s">
        <v>137</v>
      </c>
      <c r="E5" s="6">
        <v>59174.928749999999</v>
      </c>
      <c r="F5" s="6" t="s">
        <v>7</v>
      </c>
      <c r="G5" s="7"/>
      <c r="H5" s="7"/>
      <c r="I5" s="8" t="s">
        <v>199</v>
      </c>
    </row>
    <row r="6" spans="1:9" ht="15" customHeight="1" thickBot="1" x14ac:dyDescent="0.35">
      <c r="A6" s="503"/>
      <c r="B6" s="496"/>
      <c r="C6" s="499"/>
      <c r="D6" s="235" t="s">
        <v>138</v>
      </c>
      <c r="E6" s="9">
        <v>32298.842083333329</v>
      </c>
      <c r="F6" s="9" t="s">
        <v>7</v>
      </c>
      <c r="G6" s="5"/>
      <c r="H6" s="13"/>
      <c r="I6" s="10" t="s">
        <v>199</v>
      </c>
    </row>
    <row r="7" spans="1:9" ht="16" customHeight="1" x14ac:dyDescent="0.3">
      <c r="A7" s="501">
        <v>2</v>
      </c>
      <c r="B7" s="507" t="s">
        <v>11</v>
      </c>
      <c r="C7" s="472" t="s">
        <v>257</v>
      </c>
      <c r="D7" s="236" t="s">
        <v>136</v>
      </c>
      <c r="E7" s="16">
        <v>19133.242333333332</v>
      </c>
      <c r="F7" s="16" t="s">
        <v>7</v>
      </c>
      <c r="G7" s="11"/>
      <c r="H7" s="384"/>
      <c r="I7" s="12" t="s">
        <v>8</v>
      </c>
    </row>
    <row r="8" spans="1:9" ht="16" customHeight="1" x14ac:dyDescent="0.3">
      <c r="A8" s="502"/>
      <c r="B8" s="508"/>
      <c r="C8" s="473"/>
      <c r="D8" s="237" t="s">
        <v>137</v>
      </c>
      <c r="E8" s="6">
        <v>34362.395702063397</v>
      </c>
      <c r="F8" s="6" t="s">
        <v>7</v>
      </c>
      <c r="G8" s="7"/>
      <c r="H8" s="385"/>
      <c r="I8" s="8" t="s">
        <v>8</v>
      </c>
    </row>
    <row r="9" spans="1:9" ht="16" customHeight="1" x14ac:dyDescent="0.3">
      <c r="A9" s="502"/>
      <c r="B9" s="508"/>
      <c r="C9" s="473"/>
      <c r="D9" s="238" t="s">
        <v>138</v>
      </c>
      <c r="E9" s="16">
        <v>55496.951807229867</v>
      </c>
      <c r="F9" s="16" t="s">
        <v>7</v>
      </c>
      <c r="G9" s="5"/>
      <c r="H9" s="384"/>
      <c r="I9" s="14" t="s">
        <v>8</v>
      </c>
    </row>
    <row r="10" spans="1:9" ht="82" customHeight="1" x14ac:dyDescent="0.3">
      <c r="A10" s="439"/>
      <c r="B10" s="441"/>
      <c r="C10" s="474"/>
      <c r="D10" s="461" t="s">
        <v>12</v>
      </c>
      <c r="E10" s="462"/>
      <c r="F10" s="463"/>
      <c r="G10" s="5"/>
      <c r="H10" s="384"/>
      <c r="I10" s="14"/>
    </row>
    <row r="11" spans="1:9" ht="65.150000000000006" customHeight="1" thickBot="1" x14ac:dyDescent="0.35">
      <c r="A11" s="439"/>
      <c r="B11" s="441"/>
      <c r="C11" s="15" t="s">
        <v>13</v>
      </c>
      <c r="D11" s="464"/>
      <c r="E11" s="465"/>
      <c r="F11" s="466"/>
      <c r="G11" s="5"/>
      <c r="H11" s="384"/>
      <c r="I11" s="14"/>
    </row>
    <row r="12" spans="1:9" x14ac:dyDescent="0.3">
      <c r="A12" s="482">
        <v>3</v>
      </c>
      <c r="B12" s="491" t="s">
        <v>141</v>
      </c>
      <c r="C12" s="509" t="s">
        <v>14</v>
      </c>
      <c r="D12" s="303" t="s">
        <v>136</v>
      </c>
      <c r="E12" s="304">
        <v>0</v>
      </c>
      <c r="F12" s="304" t="s">
        <v>15</v>
      </c>
      <c r="G12" s="305"/>
      <c r="H12" s="394"/>
      <c r="I12" s="306" t="s">
        <v>16</v>
      </c>
    </row>
    <row r="13" spans="1:9" x14ac:dyDescent="0.3">
      <c r="A13" s="483"/>
      <c r="B13" s="492"/>
      <c r="C13" s="510"/>
      <c r="D13" s="307" t="s">
        <v>137</v>
      </c>
      <c r="E13" s="308">
        <v>1492.5833333333335</v>
      </c>
      <c r="F13" s="308" t="s">
        <v>15</v>
      </c>
      <c r="G13" s="309"/>
      <c r="H13" s="395"/>
      <c r="I13" s="310" t="s">
        <v>16</v>
      </c>
    </row>
    <row r="14" spans="1:9" ht="14.5" thickBot="1" x14ac:dyDescent="0.35">
      <c r="A14" s="484"/>
      <c r="B14" s="493"/>
      <c r="C14" s="511"/>
      <c r="D14" s="311" t="s">
        <v>138</v>
      </c>
      <c r="E14" s="312">
        <v>4129.416666666667</v>
      </c>
      <c r="F14" s="312" t="s">
        <v>15</v>
      </c>
      <c r="G14" s="313"/>
      <c r="H14" s="396"/>
      <c r="I14" s="314" t="s">
        <v>16</v>
      </c>
    </row>
    <row r="15" spans="1:9" x14ac:dyDescent="0.3">
      <c r="A15" s="479">
        <v>4</v>
      </c>
      <c r="B15" s="504" t="s">
        <v>142</v>
      </c>
      <c r="C15" s="475" t="s">
        <v>147</v>
      </c>
      <c r="D15" s="327" t="s">
        <v>136</v>
      </c>
      <c r="E15" s="346">
        <v>0</v>
      </c>
      <c r="F15" s="346" t="s">
        <v>15</v>
      </c>
      <c r="G15" s="328"/>
      <c r="H15" s="328"/>
      <c r="I15" s="329" t="s">
        <v>16</v>
      </c>
    </row>
    <row r="16" spans="1:9" x14ac:dyDescent="0.3">
      <c r="A16" s="479"/>
      <c r="B16" s="505"/>
      <c r="C16" s="512"/>
      <c r="D16" s="330" t="s">
        <v>137</v>
      </c>
      <c r="E16" s="342">
        <v>2803</v>
      </c>
      <c r="F16" s="342" t="s">
        <v>15</v>
      </c>
      <c r="G16" s="331"/>
      <c r="H16" s="331"/>
      <c r="I16" s="332" t="s">
        <v>16</v>
      </c>
    </row>
    <row r="17" spans="1:9" ht="14.15" customHeight="1" x14ac:dyDescent="0.3">
      <c r="A17" s="479"/>
      <c r="B17" s="505"/>
      <c r="C17" s="512"/>
      <c r="D17" s="333" t="s">
        <v>138</v>
      </c>
      <c r="E17" s="346">
        <v>7801</v>
      </c>
      <c r="F17" s="346" t="s">
        <v>15</v>
      </c>
      <c r="G17" s="334"/>
      <c r="H17" s="334"/>
      <c r="I17" s="335" t="s">
        <v>16</v>
      </c>
    </row>
    <row r="18" spans="1:9" ht="80.150000000000006" customHeight="1" thickBot="1" x14ac:dyDescent="0.35">
      <c r="A18" s="500"/>
      <c r="B18" s="506"/>
      <c r="C18" s="512"/>
      <c r="D18" s="358"/>
      <c r="E18" s="346"/>
      <c r="F18" s="346"/>
      <c r="G18" s="336"/>
      <c r="H18" s="336"/>
      <c r="I18" s="337"/>
    </row>
    <row r="19" spans="1:9" x14ac:dyDescent="0.3">
      <c r="A19" s="482">
        <v>5</v>
      </c>
      <c r="B19" s="485" t="s">
        <v>19</v>
      </c>
      <c r="C19" s="488" t="s">
        <v>263</v>
      </c>
      <c r="D19" s="315" t="s">
        <v>136</v>
      </c>
      <c r="E19" s="316">
        <v>0</v>
      </c>
      <c r="F19" s="316" t="s">
        <v>15</v>
      </c>
      <c r="G19" s="317"/>
      <c r="H19" s="397"/>
      <c r="I19" s="318" t="s">
        <v>16</v>
      </c>
    </row>
    <row r="20" spans="1:9" ht="15" customHeight="1" x14ac:dyDescent="0.3">
      <c r="A20" s="483"/>
      <c r="B20" s="486"/>
      <c r="C20" s="489"/>
      <c r="D20" s="319" t="s">
        <v>137</v>
      </c>
      <c r="E20" s="320">
        <v>1492.5833333333335</v>
      </c>
      <c r="F20" s="320" t="s">
        <v>15</v>
      </c>
      <c r="G20" s="321"/>
      <c r="H20" s="398"/>
      <c r="I20" s="322" t="s">
        <v>16</v>
      </c>
    </row>
    <row r="21" spans="1:9" ht="44.15" customHeight="1" thickBot="1" x14ac:dyDescent="0.35">
      <c r="A21" s="484"/>
      <c r="B21" s="487"/>
      <c r="C21" s="490"/>
      <c r="D21" s="437" t="s">
        <v>138</v>
      </c>
      <c r="E21" s="433">
        <v>4129.416666666667</v>
      </c>
      <c r="F21" s="433" t="s">
        <v>15</v>
      </c>
      <c r="G21" s="325"/>
      <c r="H21" s="399"/>
      <c r="I21" s="443" t="s">
        <v>16</v>
      </c>
    </row>
    <row r="22" spans="1:9" x14ac:dyDescent="0.3">
      <c r="A22" s="478">
        <v>6</v>
      </c>
      <c r="B22" s="480" t="s">
        <v>20</v>
      </c>
      <c r="C22" s="476" t="s">
        <v>17</v>
      </c>
      <c r="D22" s="327" t="s">
        <v>136</v>
      </c>
      <c r="E22" s="338">
        <v>0</v>
      </c>
      <c r="F22" s="339" t="s">
        <v>15</v>
      </c>
      <c r="G22" s="340"/>
      <c r="H22" s="340"/>
      <c r="I22" s="341" t="s">
        <v>16</v>
      </c>
    </row>
    <row r="23" spans="1:9" x14ac:dyDescent="0.3">
      <c r="A23" s="479"/>
      <c r="B23" s="481"/>
      <c r="C23" s="477"/>
      <c r="D23" s="330" t="s">
        <v>137</v>
      </c>
      <c r="E23" s="342">
        <v>2803</v>
      </c>
      <c r="F23" s="343" t="s">
        <v>15</v>
      </c>
      <c r="G23" s="344"/>
      <c r="H23" s="344"/>
      <c r="I23" s="345" t="s">
        <v>16</v>
      </c>
    </row>
    <row r="24" spans="1:9" ht="16.5" customHeight="1" x14ac:dyDescent="0.3">
      <c r="A24" s="479"/>
      <c r="B24" s="481"/>
      <c r="C24" s="477"/>
      <c r="D24" s="333" t="s">
        <v>138</v>
      </c>
      <c r="E24" s="346">
        <v>7801</v>
      </c>
      <c r="F24" s="347" t="s">
        <v>15</v>
      </c>
      <c r="G24" s="348"/>
      <c r="H24" s="348"/>
      <c r="I24" s="349" t="s">
        <v>16</v>
      </c>
    </row>
    <row r="25" spans="1:9" ht="53.15" customHeight="1" thickBot="1" x14ac:dyDescent="0.35">
      <c r="A25" s="350"/>
      <c r="B25" s="351"/>
      <c r="C25" s="352" t="s">
        <v>18</v>
      </c>
      <c r="D25" s="353"/>
      <c r="E25" s="354"/>
      <c r="F25" s="355"/>
      <c r="G25" s="356"/>
      <c r="H25" s="356"/>
      <c r="I25" s="357"/>
    </row>
    <row r="26" spans="1:9" x14ac:dyDescent="0.3">
      <c r="A26" s="479">
        <v>7</v>
      </c>
      <c r="B26" s="504" t="s">
        <v>143</v>
      </c>
      <c r="C26" s="475" t="s">
        <v>265</v>
      </c>
      <c r="D26" s="358" t="s">
        <v>136</v>
      </c>
      <c r="E26" s="346">
        <v>0</v>
      </c>
      <c r="F26" s="346" t="s">
        <v>15</v>
      </c>
      <c r="G26" s="328"/>
      <c r="H26" s="348"/>
      <c r="I26" s="349" t="s">
        <v>16</v>
      </c>
    </row>
    <row r="27" spans="1:9" x14ac:dyDescent="0.3">
      <c r="A27" s="479"/>
      <c r="B27" s="505"/>
      <c r="C27" s="475"/>
      <c r="D27" s="359" t="s">
        <v>137</v>
      </c>
      <c r="E27" s="342">
        <v>2803</v>
      </c>
      <c r="F27" s="342" t="s">
        <v>15</v>
      </c>
      <c r="G27" s="331"/>
      <c r="H27" s="344"/>
      <c r="I27" s="345" t="s">
        <v>16</v>
      </c>
    </row>
    <row r="28" spans="1:9" ht="14.5" thickBot="1" x14ac:dyDescent="0.35">
      <c r="A28" s="479"/>
      <c r="B28" s="505"/>
      <c r="C28" s="475"/>
      <c r="D28" s="360" t="s">
        <v>138</v>
      </c>
      <c r="E28" s="346">
        <v>7801</v>
      </c>
      <c r="F28" s="346" t="s">
        <v>15</v>
      </c>
      <c r="G28" s="328"/>
      <c r="H28" s="348"/>
      <c r="I28" s="361" t="s">
        <v>16</v>
      </c>
    </row>
    <row r="29" spans="1:9" x14ac:dyDescent="0.3">
      <c r="A29" s="434">
        <v>8</v>
      </c>
      <c r="B29" s="513" t="s">
        <v>144</v>
      </c>
      <c r="C29" s="488" t="s">
        <v>266</v>
      </c>
      <c r="D29" s="315" t="s">
        <v>136</v>
      </c>
      <c r="E29" s="316">
        <v>0</v>
      </c>
      <c r="F29" s="316" t="s">
        <v>15</v>
      </c>
      <c r="G29" s="317"/>
      <c r="H29" s="397"/>
      <c r="I29" s="318" t="s">
        <v>16</v>
      </c>
    </row>
    <row r="30" spans="1:9" x14ac:dyDescent="0.3">
      <c r="A30" s="435"/>
      <c r="B30" s="514"/>
      <c r="C30" s="516"/>
      <c r="D30" s="319" t="s">
        <v>137</v>
      </c>
      <c r="E30" s="320">
        <f>+E20</f>
        <v>1492.5833333333335</v>
      </c>
      <c r="F30" s="320" t="s">
        <v>15</v>
      </c>
      <c r="G30" s="321"/>
      <c r="H30" s="398"/>
      <c r="I30" s="322" t="s">
        <v>16</v>
      </c>
    </row>
    <row r="31" spans="1:9" ht="14.5" thickBot="1" x14ac:dyDescent="0.35">
      <c r="A31" s="436"/>
      <c r="B31" s="515"/>
      <c r="C31" s="517"/>
      <c r="D31" s="323" t="s">
        <v>138</v>
      </c>
      <c r="E31" s="324">
        <f>+E21</f>
        <v>4129.416666666667</v>
      </c>
      <c r="F31" s="324" t="s">
        <v>15</v>
      </c>
      <c r="G31" s="325"/>
      <c r="H31" s="399"/>
      <c r="I31" s="326" t="s">
        <v>16</v>
      </c>
    </row>
    <row r="32" spans="1:9" x14ac:dyDescent="0.3">
      <c r="A32" s="439">
        <v>9.1</v>
      </c>
      <c r="B32" s="239" t="s">
        <v>145</v>
      </c>
      <c r="C32" s="518" t="s">
        <v>262</v>
      </c>
      <c r="D32" s="236" t="s">
        <v>136</v>
      </c>
      <c r="E32" s="4">
        <v>0</v>
      </c>
      <c r="F32" s="391" t="s">
        <v>267</v>
      </c>
      <c r="G32" s="386"/>
      <c r="H32" s="384"/>
      <c r="I32" s="12" t="s">
        <v>21</v>
      </c>
    </row>
    <row r="33" spans="1:9" x14ac:dyDescent="0.3">
      <c r="A33" s="439"/>
      <c r="B33" s="239" t="s">
        <v>249</v>
      </c>
      <c r="C33" s="519"/>
      <c r="D33" s="237" t="s">
        <v>137</v>
      </c>
      <c r="E33" s="6">
        <v>828</v>
      </c>
      <c r="F33" s="392" t="s">
        <v>267</v>
      </c>
      <c r="G33" s="385"/>
      <c r="H33" s="385"/>
      <c r="I33" s="8" t="s">
        <v>21</v>
      </c>
    </row>
    <row r="34" spans="1:9" ht="202" customHeight="1" x14ac:dyDescent="0.3">
      <c r="A34" s="439"/>
      <c r="B34" s="17"/>
      <c r="C34" s="519"/>
      <c r="D34" s="444" t="s">
        <v>138</v>
      </c>
      <c r="E34" s="445">
        <v>1836</v>
      </c>
      <c r="F34" s="446" t="s">
        <v>267</v>
      </c>
      <c r="G34" s="384"/>
      <c r="H34" s="384"/>
      <c r="I34" s="447" t="s">
        <v>21</v>
      </c>
    </row>
    <row r="35" spans="1:9" ht="12" customHeight="1" thickBot="1" x14ac:dyDescent="0.35">
      <c r="A35" s="19"/>
      <c r="B35" s="17"/>
      <c r="C35" s="519"/>
      <c r="D35" s="461"/>
      <c r="E35" s="462"/>
      <c r="F35" s="463"/>
      <c r="G35" s="384"/>
      <c r="H35" s="384"/>
      <c r="I35" s="14"/>
    </row>
    <row r="36" spans="1:9" x14ac:dyDescent="0.3">
      <c r="A36" s="438">
        <v>9.1999999999999993</v>
      </c>
      <c r="B36" s="381" t="s">
        <v>250</v>
      </c>
      <c r="C36" s="458" t="s">
        <v>254</v>
      </c>
      <c r="D36" s="238"/>
      <c r="E36" s="16"/>
      <c r="F36" s="393"/>
      <c r="G36" s="386"/>
      <c r="H36" s="386"/>
      <c r="I36" s="382" t="s">
        <v>21</v>
      </c>
    </row>
    <row r="37" spans="1:9" x14ac:dyDescent="0.3">
      <c r="A37" s="439"/>
      <c r="B37" s="17" t="s">
        <v>251</v>
      </c>
      <c r="C37" s="459"/>
      <c r="D37" s="238"/>
      <c r="E37" s="16"/>
      <c r="F37" s="393"/>
      <c r="G37" s="385"/>
      <c r="H37" s="385"/>
      <c r="I37" s="8" t="s">
        <v>21</v>
      </c>
    </row>
    <row r="38" spans="1:9" ht="48" customHeight="1" x14ac:dyDescent="0.3">
      <c r="A38" s="439"/>
      <c r="B38" s="17"/>
      <c r="C38" s="459"/>
      <c r="D38" s="444"/>
      <c r="E38" s="445"/>
      <c r="F38" s="446"/>
      <c r="G38" s="384"/>
      <c r="H38" s="384"/>
      <c r="I38" s="447" t="s">
        <v>21</v>
      </c>
    </row>
    <row r="39" spans="1:9" ht="7" customHeight="1" thickBot="1" x14ac:dyDescent="0.35">
      <c r="A39" s="440"/>
      <c r="B39" s="18"/>
      <c r="C39" s="460"/>
      <c r="D39" s="461"/>
      <c r="E39" s="462"/>
      <c r="F39" s="463"/>
      <c r="G39" s="387"/>
      <c r="H39" s="387"/>
      <c r="I39" s="383"/>
    </row>
    <row r="40" spans="1:9" ht="18.75" customHeight="1" x14ac:dyDescent="0.3">
      <c r="A40" s="438">
        <v>9.3000000000000007</v>
      </c>
      <c r="B40" s="388" t="s">
        <v>252</v>
      </c>
      <c r="C40" s="458" t="s">
        <v>139</v>
      </c>
      <c r="D40" s="238"/>
      <c r="E40" s="16"/>
      <c r="F40" s="393"/>
      <c r="G40" s="386"/>
      <c r="H40" s="386"/>
      <c r="I40" s="382" t="s">
        <v>21</v>
      </c>
    </row>
    <row r="41" spans="1:9" ht="18.75" customHeight="1" x14ac:dyDescent="0.3">
      <c r="A41" s="439"/>
      <c r="B41" s="17" t="s">
        <v>253</v>
      </c>
      <c r="C41" s="459"/>
      <c r="D41" s="238"/>
      <c r="E41" s="16"/>
      <c r="F41" s="393"/>
      <c r="G41" s="385"/>
      <c r="H41" s="385"/>
      <c r="I41" s="8" t="s">
        <v>21</v>
      </c>
    </row>
    <row r="42" spans="1:9" ht="18.75" customHeight="1" x14ac:dyDescent="0.3">
      <c r="A42" s="439"/>
      <c r="B42" s="17"/>
      <c r="C42" s="459"/>
      <c r="D42" s="238"/>
      <c r="E42" s="16"/>
      <c r="F42" s="393"/>
      <c r="G42" s="384"/>
      <c r="H42" s="384"/>
      <c r="I42" s="14" t="s">
        <v>21</v>
      </c>
    </row>
    <row r="43" spans="1:9" ht="25" customHeight="1" thickBot="1" x14ac:dyDescent="0.35">
      <c r="A43" s="440"/>
      <c r="B43" s="18"/>
      <c r="C43" s="460"/>
      <c r="D43" s="464"/>
      <c r="E43" s="465"/>
      <c r="F43" s="466"/>
      <c r="G43" s="387"/>
      <c r="H43" s="387"/>
      <c r="I43" s="383"/>
    </row>
  </sheetData>
  <mergeCells count="32">
    <mergeCell ref="B26:B28"/>
    <mergeCell ref="A26:A28"/>
    <mergeCell ref="D35:F35"/>
    <mergeCell ref="D10:F11"/>
    <mergeCell ref="B7:B9"/>
    <mergeCell ref="C12:C14"/>
    <mergeCell ref="C15:C18"/>
    <mergeCell ref="B29:B31"/>
    <mergeCell ref="C29:C31"/>
    <mergeCell ref="C32:C35"/>
    <mergeCell ref="B4:B6"/>
    <mergeCell ref="C4:C6"/>
    <mergeCell ref="A15:A18"/>
    <mergeCell ref="A4:A6"/>
    <mergeCell ref="A7:A9"/>
    <mergeCell ref="B15:B18"/>
    <mergeCell ref="C36:C39"/>
    <mergeCell ref="C40:C43"/>
    <mergeCell ref="D39:F39"/>
    <mergeCell ref="D43:F43"/>
    <mergeCell ref="A2:I2"/>
    <mergeCell ref="A3:B3"/>
    <mergeCell ref="C7:C10"/>
    <mergeCell ref="C26:C28"/>
    <mergeCell ref="C22:C24"/>
    <mergeCell ref="A22:A24"/>
    <mergeCell ref="B22:B24"/>
    <mergeCell ref="A19:A21"/>
    <mergeCell ref="B19:B21"/>
    <mergeCell ref="C19:C21"/>
    <mergeCell ref="A12:A14"/>
    <mergeCell ref="B12:B14"/>
  </mergeCells>
  <pageMargins left="0.25" right="0.25" top="0.75" bottom="0.75" header="0.3" footer="0.3"/>
  <pageSetup paperSize="8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BD166"/>
  <sheetViews>
    <sheetView showGridLines="0" topLeftCell="W1" zoomScale="85" zoomScaleNormal="85" workbookViewId="0">
      <selection activeCell="AK7" sqref="AK7:AN7"/>
    </sheetView>
  </sheetViews>
  <sheetFormatPr defaultColWidth="9" defaultRowHeight="20" x14ac:dyDescent="0.6"/>
  <cols>
    <col min="1" max="1" width="2.08203125" style="20" customWidth="1"/>
    <col min="2" max="2" width="27.33203125" style="26" customWidth="1"/>
    <col min="3" max="5" width="13.58203125" style="26" customWidth="1"/>
    <col min="6" max="6" width="1.58203125" style="25" customWidth="1"/>
    <col min="7" max="7" width="28.25" style="26" customWidth="1"/>
    <col min="8" max="10" width="13.58203125" style="26" customWidth="1"/>
    <col min="11" max="11" width="1.58203125" style="25" customWidth="1"/>
    <col min="12" max="12" width="29.33203125" style="26" bestFit="1" customWidth="1"/>
    <col min="13" max="15" width="13.58203125" style="26" customWidth="1"/>
    <col min="16" max="16" width="1.58203125" style="25" customWidth="1"/>
    <col min="17" max="17" width="27.33203125" style="26" customWidth="1"/>
    <col min="18" max="20" width="13.58203125" style="26" customWidth="1"/>
    <col min="21" max="21" width="2.08203125" style="25" customWidth="1"/>
    <col min="22" max="22" width="29.33203125" style="26" bestFit="1" customWidth="1"/>
    <col min="23" max="25" width="13.58203125" style="26" customWidth="1"/>
    <col min="26" max="26" width="2.08203125" style="20" customWidth="1"/>
    <col min="27" max="27" width="29.33203125" style="20" bestFit="1" customWidth="1"/>
    <col min="28" max="30" width="13.58203125" style="20" customWidth="1"/>
    <col min="31" max="31" width="2.08203125" style="20" customWidth="1"/>
    <col min="32" max="32" width="29.33203125" style="20" bestFit="1" customWidth="1"/>
    <col min="33" max="35" width="11.75" style="20" customWidth="1"/>
    <col min="36" max="36" width="2.08203125" style="20" customWidth="1"/>
    <col min="37" max="37" width="27.33203125" style="20" customWidth="1"/>
    <col min="38" max="40" width="13.58203125" style="20" customWidth="1"/>
    <col min="41" max="41" width="2.83203125" style="20" customWidth="1"/>
    <col min="42" max="42" width="41.33203125" style="20" bestFit="1" customWidth="1"/>
    <col min="43" max="45" width="14" style="20" customWidth="1"/>
    <col min="46" max="46" width="4" style="20" customWidth="1"/>
    <col min="47" max="47" width="8.25" style="20" customWidth="1"/>
    <col min="48" max="51" width="8.25" style="25" customWidth="1"/>
    <col min="52" max="52" width="9.33203125" style="25" bestFit="1" customWidth="1"/>
    <col min="53" max="56" width="9" style="25"/>
    <col min="57" max="16384" width="9" style="26"/>
  </cols>
  <sheetData>
    <row r="1" spans="1:56" s="20" customFormat="1" ht="10.5" customHeight="1" x14ac:dyDescent="0.6"/>
    <row r="2" spans="1:56" s="21" customFormat="1" ht="36" customHeight="1" thickBot="1" x14ac:dyDescent="0.7">
      <c r="B2" s="22" t="s">
        <v>22</v>
      </c>
      <c r="H2" s="23"/>
      <c r="I2" s="23"/>
      <c r="J2" s="24"/>
    </row>
    <row r="3" spans="1:56" s="37" customFormat="1" ht="69.75" customHeight="1" x14ac:dyDescent="0.3">
      <c r="A3" s="30"/>
      <c r="B3" s="520" t="s">
        <v>198</v>
      </c>
      <c r="C3" s="521"/>
      <c r="D3" s="556"/>
      <c r="E3" s="363"/>
      <c r="F3" s="31"/>
      <c r="G3" s="523" t="s">
        <v>151</v>
      </c>
      <c r="H3" s="521"/>
      <c r="I3" s="521"/>
      <c r="J3" s="524"/>
      <c r="K3" s="31"/>
      <c r="L3" s="523" t="s">
        <v>152</v>
      </c>
      <c r="M3" s="521"/>
      <c r="N3" s="521"/>
      <c r="O3" s="524"/>
      <c r="P3" s="31"/>
      <c r="Q3" s="523" t="s">
        <v>153</v>
      </c>
      <c r="R3" s="521"/>
      <c r="S3" s="521"/>
      <c r="T3" s="524"/>
      <c r="U3" s="31"/>
      <c r="V3" s="523" t="s">
        <v>196</v>
      </c>
      <c r="W3" s="521"/>
      <c r="X3" s="521"/>
      <c r="Y3" s="524"/>
      <c r="Z3" s="30"/>
      <c r="AA3" s="520" t="s">
        <v>197</v>
      </c>
      <c r="AB3" s="521"/>
      <c r="AC3" s="521"/>
      <c r="AD3" s="522"/>
      <c r="AE3" s="30"/>
      <c r="AF3" s="520" t="s">
        <v>154</v>
      </c>
      <c r="AG3" s="521"/>
      <c r="AH3" s="521"/>
      <c r="AI3" s="522"/>
      <c r="AJ3" s="30"/>
      <c r="AK3" s="523" t="s">
        <v>155</v>
      </c>
      <c r="AL3" s="521"/>
      <c r="AM3" s="521"/>
      <c r="AN3" s="524"/>
      <c r="AO3" s="30"/>
      <c r="AP3" s="525" t="s">
        <v>156</v>
      </c>
      <c r="AQ3" s="521"/>
      <c r="AR3" s="521"/>
      <c r="AS3" s="524"/>
      <c r="AT3" s="30"/>
      <c r="AU3" s="30"/>
      <c r="AV3" s="31"/>
      <c r="AW3" s="31"/>
      <c r="AX3" s="31"/>
      <c r="AY3" s="31"/>
      <c r="AZ3" s="31"/>
      <c r="BA3" s="31"/>
      <c r="BB3" s="31"/>
      <c r="BC3" s="31"/>
      <c r="BD3" s="31"/>
    </row>
    <row r="4" spans="1:56" ht="24.75" customHeight="1" x14ac:dyDescent="0.6">
      <c r="B4" s="526" t="s">
        <v>23</v>
      </c>
      <c r="C4" s="528" t="s">
        <v>24</v>
      </c>
      <c r="D4" s="529"/>
      <c r="E4" s="530"/>
      <c r="G4" s="531" t="s">
        <v>23</v>
      </c>
      <c r="H4" s="528" t="s">
        <v>25</v>
      </c>
      <c r="I4" s="529"/>
      <c r="J4" s="530"/>
      <c r="L4" s="526" t="s">
        <v>23</v>
      </c>
      <c r="M4" s="528" t="s">
        <v>26</v>
      </c>
      <c r="N4" s="529"/>
      <c r="O4" s="530"/>
      <c r="Q4" s="526" t="s">
        <v>23</v>
      </c>
      <c r="R4" s="528" t="s">
        <v>27</v>
      </c>
      <c r="S4" s="529"/>
      <c r="T4" s="530"/>
      <c r="V4" s="531" t="s">
        <v>23</v>
      </c>
      <c r="W4" s="528" t="s">
        <v>27</v>
      </c>
      <c r="X4" s="529"/>
      <c r="Y4" s="530"/>
      <c r="AA4" s="531" t="s">
        <v>23</v>
      </c>
      <c r="AB4" s="528" t="s">
        <v>28</v>
      </c>
      <c r="AC4" s="529"/>
      <c r="AD4" s="530"/>
      <c r="AF4" s="531" t="s">
        <v>23</v>
      </c>
      <c r="AG4" s="528" t="s">
        <v>28</v>
      </c>
      <c r="AH4" s="529"/>
      <c r="AI4" s="530"/>
      <c r="AK4" s="531" t="s">
        <v>23</v>
      </c>
      <c r="AL4" s="528" t="s">
        <v>28</v>
      </c>
      <c r="AM4" s="529"/>
      <c r="AN4" s="530"/>
      <c r="AP4" s="245" t="s">
        <v>23</v>
      </c>
      <c r="AQ4" s="27" t="s">
        <v>29</v>
      </c>
      <c r="AR4" s="28" t="s">
        <v>30</v>
      </c>
      <c r="AS4" s="29" t="s">
        <v>31</v>
      </c>
    </row>
    <row r="5" spans="1:56" s="37" customFormat="1" ht="24.75" customHeight="1" thickBot="1" x14ac:dyDescent="0.35">
      <c r="A5" s="30"/>
      <c r="B5" s="527"/>
      <c r="C5" s="27" t="str">
        <f>H5</f>
        <v>Min</v>
      </c>
      <c r="D5" s="28" t="str">
        <f>I5</f>
        <v>Median</v>
      </c>
      <c r="E5" s="29" t="str">
        <f>J5</f>
        <v>Max</v>
      </c>
      <c r="F5" s="31"/>
      <c r="G5" s="532"/>
      <c r="H5" s="27" t="s">
        <v>29</v>
      </c>
      <c r="I5" s="28" t="s">
        <v>30</v>
      </c>
      <c r="J5" s="29" t="s">
        <v>31</v>
      </c>
      <c r="K5" s="31"/>
      <c r="L5" s="527"/>
      <c r="M5" s="27" t="str">
        <f>C5</f>
        <v>Min</v>
      </c>
      <c r="N5" s="28" t="str">
        <f>D5</f>
        <v>Median</v>
      </c>
      <c r="O5" s="29" t="str">
        <f>E5</f>
        <v>Max</v>
      </c>
      <c r="P5" s="31"/>
      <c r="Q5" s="527"/>
      <c r="R5" s="27" t="str">
        <f>H5</f>
        <v>Min</v>
      </c>
      <c r="S5" s="28" t="str">
        <f>I5</f>
        <v>Median</v>
      </c>
      <c r="T5" s="29" t="str">
        <f>J5</f>
        <v>Max</v>
      </c>
      <c r="U5" s="32"/>
      <c r="V5" s="533"/>
      <c r="W5" s="27" t="str">
        <f>R5</f>
        <v>Min</v>
      </c>
      <c r="X5" s="28" t="str">
        <f>S5</f>
        <v>Median</v>
      </c>
      <c r="Y5" s="29" t="str">
        <f>T5</f>
        <v>Max</v>
      </c>
      <c r="Z5" s="30"/>
      <c r="AA5" s="533"/>
      <c r="AB5" s="27" t="str">
        <f>W5</f>
        <v>Min</v>
      </c>
      <c r="AC5" s="28" t="str">
        <f>X5</f>
        <v>Median</v>
      </c>
      <c r="AD5" s="29" t="str">
        <f>Y5</f>
        <v>Max</v>
      </c>
      <c r="AE5" s="30"/>
      <c r="AF5" s="533"/>
      <c r="AG5" s="27" t="s">
        <v>29</v>
      </c>
      <c r="AH5" s="28" t="s">
        <v>30</v>
      </c>
      <c r="AI5" s="29" t="s">
        <v>31</v>
      </c>
      <c r="AJ5" s="30"/>
      <c r="AK5" s="533"/>
      <c r="AL5" s="27" t="s">
        <v>29</v>
      </c>
      <c r="AM5" s="28" t="s">
        <v>30</v>
      </c>
      <c r="AN5" s="29" t="s">
        <v>31</v>
      </c>
      <c r="AO5" s="30"/>
      <c r="AP5" s="33"/>
      <c r="AQ5" s="34">
        <v>0</v>
      </c>
      <c r="AR5" s="35">
        <f>+SUM(ข้อมูลธุรกรรม!I28:I32,ข้อมูลธุรกรรม!O28:O32,ข้อมูลธุรกรรม!U28:U32)</f>
        <v>828</v>
      </c>
      <c r="AS5" s="36">
        <f>+SUM(ข้อมูลธุรกรรม!U21:U25,ข้อมูลธุรกรรม!O21:O25,ข้อมูลธุรกรรม!I21:I25)</f>
        <v>1836</v>
      </c>
      <c r="AT5" s="30"/>
      <c r="AU5" s="30"/>
      <c r="AV5" s="31"/>
      <c r="AW5" s="31"/>
      <c r="AX5" s="31"/>
      <c r="AY5" s="31"/>
      <c r="AZ5" s="31"/>
      <c r="BA5" s="31"/>
      <c r="BB5" s="31"/>
      <c r="BC5" s="31"/>
      <c r="BD5" s="31"/>
    </row>
    <row r="6" spans="1:56" s="37" customFormat="1" ht="24.75" customHeight="1" thickBot="1" x14ac:dyDescent="0.35">
      <c r="A6" s="30"/>
      <c r="B6" s="38"/>
      <c r="C6" s="34">
        <f>+SUM(ข้อมูลธุรกรรม!AG35:AG40,ข้อมูลธุรกรรม!AE35:AE40,ข้อมูลธุรกรรม!AC35:AC40)</f>
        <v>77975.157249999989</v>
      </c>
      <c r="D6" s="35">
        <f>+SUM(ข้อมูลธุรกรรม!AG28:AG33,ข้อมูลธุรกรรม!AE28:AE33,ข้อมูลธุรกรรม!AC28:AC33)</f>
        <v>59174.928749999999</v>
      </c>
      <c r="E6" s="36">
        <f>+SUM(ข้อมูลธุรกรรม!AG21:AG26,ข้อมูลธุรกรรม!AE21:AE26,ข้อมูลธุรกรรม!AC21:AC26)</f>
        <v>32298.842083333329</v>
      </c>
      <c r="F6" s="31"/>
      <c r="G6" s="533"/>
      <c r="H6" s="34">
        <f>+SUM(ข้อมูลธุรกรรม!AG35:AG40)</f>
        <v>19133.242333333332</v>
      </c>
      <c r="I6" s="35">
        <f>+SUM(ข้อมูลธุรกรรม!AG28:AG33,ข้อมูลธุรกรรม!Z28:Z32,ข้อมูลธุรกรรม!T28:T32,ข้อมูลธุรกรรม!H28:H32)</f>
        <v>34362.395702063397</v>
      </c>
      <c r="J6" s="36">
        <f>+SUM(ข้อมูลธุรกรรม!H21:H25,ข้อมูลธุรกรรม!T21:T25,ข้อมูลธุรกรรม!Z21:Z25,ข้อมูลธุรกรรม!AG21:AG26)</f>
        <v>55496.951807229867</v>
      </c>
      <c r="K6" s="31"/>
      <c r="L6" s="39"/>
      <c r="M6" s="405">
        <v>0</v>
      </c>
      <c r="N6" s="406">
        <f>+'Service rate Template'!E30</f>
        <v>1492.5833333333335</v>
      </c>
      <c r="O6" s="407">
        <f>+'Service rate Template'!E31</f>
        <v>4129.416666666667</v>
      </c>
      <c r="P6" s="31"/>
      <c r="Q6" s="38"/>
      <c r="R6" s="34">
        <v>0</v>
      </c>
      <c r="S6" s="35">
        <v>2803</v>
      </c>
      <c r="T6" s="36">
        <v>7801</v>
      </c>
      <c r="U6" s="32"/>
      <c r="V6" s="38"/>
      <c r="W6" s="34">
        <v>0</v>
      </c>
      <c r="X6" s="35">
        <f>+N6</f>
        <v>1492.5833333333335</v>
      </c>
      <c r="Y6" s="36">
        <f>+O6</f>
        <v>4129.416666666667</v>
      </c>
      <c r="Z6" s="30"/>
      <c r="AA6" s="38"/>
      <c r="AB6" s="34">
        <v>0</v>
      </c>
      <c r="AC6" s="35">
        <f>+S6</f>
        <v>2803</v>
      </c>
      <c r="AD6" s="36">
        <f>+T6</f>
        <v>7801</v>
      </c>
      <c r="AE6" s="30"/>
      <c r="AF6" s="38"/>
      <c r="AG6" s="34">
        <f>+R6</f>
        <v>0</v>
      </c>
      <c r="AH6" s="35">
        <f>+AC6</f>
        <v>2803</v>
      </c>
      <c r="AI6" s="36">
        <f>+AD6</f>
        <v>7801</v>
      </c>
      <c r="AJ6" s="30"/>
      <c r="AK6" s="38"/>
      <c r="AL6" s="34">
        <f>+W6</f>
        <v>0</v>
      </c>
      <c r="AM6" s="35">
        <f>+X6</f>
        <v>1492.5833333333335</v>
      </c>
      <c r="AN6" s="36">
        <f>+Y6</f>
        <v>4129.416666666667</v>
      </c>
      <c r="AO6" s="30"/>
      <c r="AP6" s="534" t="s">
        <v>32</v>
      </c>
      <c r="AQ6" s="535"/>
      <c r="AR6" s="535"/>
      <c r="AS6" s="536"/>
      <c r="AT6" s="30"/>
      <c r="AU6" s="30"/>
      <c r="AV6" s="31"/>
      <c r="AW6" s="31"/>
      <c r="AX6" s="31"/>
      <c r="AY6" s="31"/>
      <c r="AZ6" s="31"/>
      <c r="BA6" s="31"/>
      <c r="BB6" s="31"/>
      <c r="BC6" s="31"/>
      <c r="BD6" s="31"/>
    </row>
    <row r="7" spans="1:56" s="45" customFormat="1" ht="30" customHeight="1" x14ac:dyDescent="0.75">
      <c r="A7" s="40"/>
      <c r="B7" s="537" t="s">
        <v>32</v>
      </c>
      <c r="C7" s="538"/>
      <c r="D7" s="538"/>
      <c r="E7" s="539"/>
      <c r="F7" s="32"/>
      <c r="G7" s="537" t="s">
        <v>32</v>
      </c>
      <c r="H7" s="538"/>
      <c r="I7" s="540"/>
      <c r="J7" s="539"/>
      <c r="K7" s="32"/>
      <c r="L7" s="541" t="s">
        <v>32</v>
      </c>
      <c r="M7" s="542"/>
      <c r="N7" s="542"/>
      <c r="O7" s="543"/>
      <c r="P7" s="32"/>
      <c r="Q7" s="541" t="s">
        <v>32</v>
      </c>
      <c r="R7" s="542"/>
      <c r="S7" s="542"/>
      <c r="T7" s="543"/>
      <c r="U7" s="32"/>
      <c r="V7" s="537" t="s">
        <v>32</v>
      </c>
      <c r="W7" s="538"/>
      <c r="X7" s="538"/>
      <c r="Y7" s="539"/>
      <c r="Z7" s="40"/>
      <c r="AA7" s="537" t="s">
        <v>32</v>
      </c>
      <c r="AB7" s="538"/>
      <c r="AC7" s="538"/>
      <c r="AD7" s="539"/>
      <c r="AE7" s="40"/>
      <c r="AF7" s="541" t="s">
        <v>32</v>
      </c>
      <c r="AG7" s="542"/>
      <c r="AH7" s="542"/>
      <c r="AI7" s="543"/>
      <c r="AJ7" s="40"/>
      <c r="AK7" s="541" t="s">
        <v>32</v>
      </c>
      <c r="AL7" s="542"/>
      <c r="AM7" s="542"/>
      <c r="AN7" s="543"/>
      <c r="AO7" s="40"/>
      <c r="AP7" s="41" t="s">
        <v>33</v>
      </c>
      <c r="AQ7" s="42"/>
      <c r="AR7" s="43"/>
      <c r="AS7" s="44"/>
      <c r="AT7" s="40"/>
      <c r="AU7" s="40"/>
      <c r="AV7" s="32"/>
      <c r="AW7" s="32"/>
      <c r="AX7" s="32"/>
      <c r="AY7" s="32"/>
      <c r="AZ7" s="32"/>
      <c r="BA7" s="32"/>
      <c r="BB7" s="32"/>
      <c r="BC7" s="32"/>
      <c r="BD7" s="32"/>
    </row>
    <row r="8" spans="1:56" ht="21.75" customHeight="1" thickBot="1" x14ac:dyDescent="0.8">
      <c r="B8" s="41" t="s">
        <v>33</v>
      </c>
      <c r="C8" s="46"/>
      <c r="D8" s="47"/>
      <c r="E8" s="48"/>
      <c r="G8" s="49" t="s">
        <v>34</v>
      </c>
      <c r="H8" s="46"/>
      <c r="I8" s="47"/>
      <c r="J8" s="48"/>
      <c r="L8" s="41" t="s">
        <v>33</v>
      </c>
      <c r="M8" s="50"/>
      <c r="N8" s="47"/>
      <c r="O8" s="48"/>
      <c r="Q8" s="41" t="s">
        <v>33</v>
      </c>
      <c r="R8" s="50"/>
      <c r="S8" s="47"/>
      <c r="T8" s="48"/>
      <c r="V8" s="51" t="s">
        <v>35</v>
      </c>
      <c r="W8" s="50"/>
      <c r="X8" s="47"/>
      <c r="Y8" s="48"/>
      <c r="AA8" s="51" t="s">
        <v>35</v>
      </c>
      <c r="AB8" s="50"/>
      <c r="AC8" s="47"/>
      <c r="AD8" s="48"/>
      <c r="AF8" s="422" t="s">
        <v>35</v>
      </c>
      <c r="AG8" s="427"/>
      <c r="AH8" s="47"/>
      <c r="AI8" s="48"/>
      <c r="AK8" s="51" t="s">
        <v>35</v>
      </c>
      <c r="AL8" s="50"/>
      <c r="AM8" s="47"/>
      <c r="AN8" s="48"/>
      <c r="AP8" s="52"/>
      <c r="AQ8" s="53"/>
      <c r="AR8" s="54"/>
      <c r="AS8" s="44"/>
    </row>
    <row r="9" spans="1:56" ht="21.75" customHeight="1" thickBot="1" x14ac:dyDescent="0.9">
      <c r="B9" s="55" t="s">
        <v>36</v>
      </c>
      <c r="C9" s="46"/>
      <c r="D9" s="47"/>
      <c r="E9" s="48"/>
      <c r="G9" s="49" t="s">
        <v>37</v>
      </c>
      <c r="H9" s="46"/>
      <c r="I9" s="47"/>
      <c r="J9" s="48"/>
      <c r="L9" s="41" t="s">
        <v>38</v>
      </c>
      <c r="M9" s="50"/>
      <c r="N9" s="47"/>
      <c r="O9" s="48"/>
      <c r="Q9" s="41" t="s">
        <v>38</v>
      </c>
      <c r="R9" s="50"/>
      <c r="S9" s="47"/>
      <c r="T9" s="48"/>
      <c r="V9" s="41" t="s">
        <v>39</v>
      </c>
      <c r="W9" s="50"/>
      <c r="X9" s="56"/>
      <c r="Y9" s="48">
        <f>AN57</f>
        <v>0</v>
      </c>
      <c r="AA9" s="41" t="s">
        <v>39</v>
      </c>
      <c r="AB9" s="50"/>
      <c r="AC9" s="56"/>
      <c r="AD9" s="48"/>
      <c r="AF9" s="423" t="s">
        <v>39</v>
      </c>
      <c r="AG9" s="427"/>
      <c r="AH9" s="56"/>
      <c r="AI9" s="48"/>
      <c r="AK9" s="41" t="s">
        <v>39</v>
      </c>
      <c r="AL9" s="50"/>
      <c r="AM9" s="56"/>
      <c r="AN9" s="48"/>
      <c r="AP9" s="57" t="s">
        <v>40</v>
      </c>
      <c r="AQ9" s="58"/>
      <c r="AR9" s="59">
        <f>SUM(AR7:AR8)</f>
        <v>0</v>
      </c>
      <c r="AS9" s="59">
        <f>SUM(AS7:AS8)</f>
        <v>0</v>
      </c>
    </row>
    <row r="10" spans="1:56" ht="21.75" customHeight="1" x14ac:dyDescent="0.85">
      <c r="B10" s="41" t="s">
        <v>38</v>
      </c>
      <c r="C10" s="60"/>
      <c r="D10" s="61"/>
      <c r="E10" s="48"/>
      <c r="G10" s="62" t="s">
        <v>41</v>
      </c>
      <c r="H10" s="60"/>
      <c r="I10" s="61"/>
      <c r="J10" s="48"/>
      <c r="L10" s="55" t="s">
        <v>36</v>
      </c>
      <c r="M10" s="63"/>
      <c r="N10" s="61"/>
      <c r="O10" s="48"/>
      <c r="Q10" s="55" t="s">
        <v>36</v>
      </c>
      <c r="R10" s="63"/>
      <c r="S10" s="61"/>
      <c r="T10" s="48"/>
      <c r="V10" s="64" t="s">
        <v>258</v>
      </c>
      <c r="W10" s="63"/>
      <c r="X10" s="61"/>
      <c r="Y10" s="48"/>
      <c r="AA10" s="64" t="s">
        <v>258</v>
      </c>
      <c r="AB10" s="63"/>
      <c r="AC10" s="61"/>
      <c r="AD10" s="48"/>
      <c r="AF10" s="423" t="s">
        <v>33</v>
      </c>
      <c r="AG10" s="428"/>
      <c r="AH10" s="61"/>
      <c r="AI10" s="48"/>
      <c r="AK10" s="41" t="s">
        <v>33</v>
      </c>
      <c r="AL10" s="63"/>
      <c r="AM10" s="61"/>
      <c r="AN10" s="48"/>
      <c r="AP10" s="544" t="s">
        <v>42</v>
      </c>
      <c r="AQ10" s="545"/>
      <c r="AR10" s="545"/>
      <c r="AS10" s="546"/>
    </row>
    <row r="11" spans="1:56" ht="21.75" customHeight="1" x14ac:dyDescent="0.75">
      <c r="B11" s="64"/>
      <c r="C11" s="65"/>
      <c r="D11" s="66"/>
      <c r="E11" s="67"/>
      <c r="G11" s="62"/>
      <c r="H11" s="65"/>
      <c r="I11" s="66"/>
      <c r="J11" s="67"/>
      <c r="L11" s="64" t="s">
        <v>258</v>
      </c>
      <c r="M11" s="68"/>
      <c r="N11" s="66"/>
      <c r="O11" s="67"/>
      <c r="Q11" s="64" t="s">
        <v>258</v>
      </c>
      <c r="R11" s="68"/>
      <c r="S11" s="66"/>
      <c r="T11" s="67"/>
      <c r="V11" s="64"/>
      <c r="W11" s="68"/>
      <c r="X11" s="66"/>
      <c r="Y11" s="67"/>
      <c r="AA11" s="64"/>
      <c r="AB11" s="68"/>
      <c r="AC11" s="66"/>
      <c r="AD11" s="67"/>
      <c r="AF11" s="423" t="s">
        <v>38</v>
      </c>
      <c r="AG11" s="429"/>
      <c r="AH11" s="66"/>
      <c r="AI11" s="67"/>
      <c r="AK11" s="41" t="s">
        <v>38</v>
      </c>
      <c r="AL11" s="68"/>
      <c r="AM11" s="66"/>
      <c r="AN11" s="67"/>
      <c r="AP11" s="69" t="s">
        <v>43</v>
      </c>
      <c r="AQ11" s="70"/>
      <c r="AR11" s="71"/>
      <c r="AS11" s="72"/>
    </row>
    <row r="12" spans="1:56" ht="21.75" customHeight="1" thickBot="1" x14ac:dyDescent="0.8">
      <c r="B12" s="64"/>
      <c r="C12" s="73"/>
      <c r="D12" s="74"/>
      <c r="E12" s="67"/>
      <c r="G12" s="75"/>
      <c r="H12" s="73"/>
      <c r="I12" s="74"/>
      <c r="J12" s="67"/>
      <c r="L12" s="64" t="s">
        <v>259</v>
      </c>
      <c r="M12" s="76"/>
      <c r="N12" s="74"/>
      <c r="O12" s="67"/>
      <c r="Q12" s="64" t="s">
        <v>259</v>
      </c>
      <c r="R12" s="76"/>
      <c r="S12" s="74"/>
      <c r="T12" s="67"/>
      <c r="V12" s="64"/>
      <c r="W12" s="76"/>
      <c r="X12" s="74"/>
      <c r="Y12" s="67"/>
      <c r="AA12" s="64"/>
      <c r="AB12" s="76"/>
      <c r="AC12" s="74"/>
      <c r="AD12" s="67"/>
      <c r="AF12" s="424" t="s">
        <v>36</v>
      </c>
      <c r="AG12" s="430"/>
      <c r="AH12" s="74"/>
      <c r="AI12" s="67"/>
      <c r="AK12" s="55" t="s">
        <v>36</v>
      </c>
      <c r="AL12" s="76"/>
      <c r="AM12" s="74"/>
      <c r="AN12" s="67"/>
      <c r="AP12" s="69"/>
      <c r="AQ12" s="70"/>
      <c r="AR12" s="71"/>
      <c r="AS12" s="72"/>
    </row>
    <row r="13" spans="1:56" ht="21.75" customHeight="1" thickBot="1" x14ac:dyDescent="0.9">
      <c r="B13" s="64"/>
      <c r="C13" s="46"/>
      <c r="D13" s="47"/>
      <c r="E13" s="48"/>
      <c r="G13" s="49"/>
      <c r="H13" s="46"/>
      <c r="I13" s="47"/>
      <c r="J13" s="48"/>
      <c r="L13" s="77" t="s">
        <v>261</v>
      </c>
      <c r="M13" s="50"/>
      <c r="N13" s="47"/>
      <c r="O13" s="48"/>
      <c r="Q13" s="77" t="s">
        <v>260</v>
      </c>
      <c r="R13" s="50"/>
      <c r="S13" s="47"/>
      <c r="T13" s="48"/>
      <c r="V13" s="64"/>
      <c r="W13" s="50"/>
      <c r="X13" s="47"/>
      <c r="Y13" s="48"/>
      <c r="AA13" s="64"/>
      <c r="AB13" s="50"/>
      <c r="AC13" s="47"/>
      <c r="AD13" s="48"/>
      <c r="AF13" s="425" t="s">
        <v>258</v>
      </c>
      <c r="AG13" s="427"/>
      <c r="AH13" s="47"/>
      <c r="AI13" s="48"/>
      <c r="AK13" s="64" t="s">
        <v>258</v>
      </c>
      <c r="AL13" s="50"/>
      <c r="AM13" s="47"/>
      <c r="AN13" s="48"/>
      <c r="AP13" s="78" t="s">
        <v>40</v>
      </c>
      <c r="AQ13" s="79">
        <f>SUM(AQ3:AQ12)</f>
        <v>0</v>
      </c>
      <c r="AR13" s="80">
        <f>SUM(AR11:AR12)</f>
        <v>0</v>
      </c>
      <c r="AS13" s="81">
        <f>SUM(AS11:AS12)</f>
        <v>0</v>
      </c>
    </row>
    <row r="14" spans="1:56" ht="21.75" customHeight="1" thickBot="1" x14ac:dyDescent="0.65">
      <c r="B14" s="64"/>
      <c r="C14" s="82"/>
      <c r="D14" s="83"/>
      <c r="E14" s="48"/>
      <c r="G14" s="84"/>
      <c r="H14" s="82"/>
      <c r="I14" s="83"/>
      <c r="J14" s="48"/>
      <c r="L14" s="64"/>
      <c r="M14" s="85"/>
      <c r="N14" s="83"/>
      <c r="O14" s="48"/>
      <c r="Q14" s="64"/>
      <c r="R14" s="85"/>
      <c r="S14" s="83"/>
      <c r="T14" s="48"/>
      <c r="V14" s="64"/>
      <c r="W14" s="85"/>
      <c r="X14" s="83"/>
      <c r="Y14" s="48"/>
      <c r="AA14" s="64"/>
      <c r="AB14" s="85"/>
      <c r="AC14" s="83"/>
      <c r="AD14" s="48"/>
      <c r="AF14" s="421" t="s">
        <v>259</v>
      </c>
      <c r="AG14" s="431"/>
      <c r="AH14" s="83"/>
      <c r="AI14" s="48"/>
      <c r="AK14" s="419" t="s">
        <v>259</v>
      </c>
      <c r="AL14" s="85"/>
      <c r="AM14" s="420"/>
      <c r="AN14" s="48"/>
      <c r="AP14" s="547" t="s">
        <v>44</v>
      </c>
      <c r="AQ14" s="548"/>
      <c r="AR14" s="548"/>
      <c r="AS14" s="549"/>
    </row>
    <row r="15" spans="1:56" ht="21.75" customHeight="1" thickBot="1" x14ac:dyDescent="0.8">
      <c r="B15" s="86"/>
      <c r="C15" s="87"/>
      <c r="D15" s="88"/>
      <c r="E15" s="89"/>
      <c r="G15" s="90"/>
      <c r="H15" s="87"/>
      <c r="I15" s="88"/>
      <c r="J15" s="89"/>
      <c r="L15" s="412"/>
      <c r="M15" s="413"/>
      <c r="N15" s="414"/>
      <c r="O15" s="415"/>
      <c r="Q15" s="412"/>
      <c r="R15" s="413"/>
      <c r="S15" s="414"/>
      <c r="T15" s="415"/>
      <c r="V15" s="86"/>
      <c r="W15" s="91"/>
      <c r="X15" s="88"/>
      <c r="Y15" s="89"/>
      <c r="AA15" s="86"/>
      <c r="AB15" s="91"/>
      <c r="AC15" s="88"/>
      <c r="AD15" s="89"/>
      <c r="AF15" s="426" t="s">
        <v>260</v>
      </c>
      <c r="AG15" s="432"/>
      <c r="AH15" s="414"/>
      <c r="AI15" s="415"/>
      <c r="AK15" s="77" t="s">
        <v>261</v>
      </c>
      <c r="AL15" s="416"/>
      <c r="AM15" s="417"/>
      <c r="AN15" s="418"/>
      <c r="AP15" s="52"/>
      <c r="AQ15" s="42"/>
      <c r="AR15" s="43"/>
      <c r="AS15" s="44"/>
    </row>
    <row r="16" spans="1:56" s="97" customFormat="1" ht="27" thickBot="1" x14ac:dyDescent="0.9">
      <c r="A16" s="92"/>
      <c r="B16" s="57" t="s">
        <v>40</v>
      </c>
      <c r="C16" s="93">
        <f>SUM(C8:C15)</f>
        <v>0</v>
      </c>
      <c r="D16" s="59">
        <f>SUM(D8:D15)</f>
        <v>0</v>
      </c>
      <c r="E16" s="94">
        <f>SUM(E8:E15)</f>
        <v>0</v>
      </c>
      <c r="F16" s="95"/>
      <c r="G16" s="96" t="s">
        <v>40</v>
      </c>
      <c r="H16" s="93">
        <f>SUM(H8:H15)</f>
        <v>0</v>
      </c>
      <c r="I16" s="59">
        <f>SUM(I8:I15)</f>
        <v>0</v>
      </c>
      <c r="J16" s="94">
        <f>SUM(J8:J15)</f>
        <v>0</v>
      </c>
      <c r="K16" s="95"/>
      <c r="L16" s="408" t="s">
        <v>40</v>
      </c>
      <c r="M16" s="409">
        <f>SUM(M8:M15)</f>
        <v>0</v>
      </c>
      <c r="N16" s="410">
        <f>SUM(N8:N15)</f>
        <v>0</v>
      </c>
      <c r="O16" s="411">
        <f>SUM(O8:O15)</f>
        <v>0</v>
      </c>
      <c r="P16" s="95"/>
      <c r="Q16" s="408" t="s">
        <v>40</v>
      </c>
      <c r="R16" s="409">
        <f>SUM(R8:R15)</f>
        <v>0</v>
      </c>
      <c r="S16" s="410">
        <f>SUM(S8:S15)</f>
        <v>0</v>
      </c>
      <c r="T16" s="411">
        <f>SUM(T8:T15)</f>
        <v>0</v>
      </c>
      <c r="U16" s="95"/>
      <c r="V16" s="57" t="s">
        <v>40</v>
      </c>
      <c r="W16" s="58">
        <f>SUM(W8:W15)</f>
        <v>0</v>
      </c>
      <c r="X16" s="59">
        <f>SUM(X8:X15)</f>
        <v>0</v>
      </c>
      <c r="Y16" s="94">
        <f>SUM(Y8:Y15)</f>
        <v>0</v>
      </c>
      <c r="Z16" s="92"/>
      <c r="AA16" s="57" t="s">
        <v>40</v>
      </c>
      <c r="AB16" s="58">
        <f>SUM(AB8:AB15)</f>
        <v>0</v>
      </c>
      <c r="AC16" s="59">
        <f>SUM(AC8:AC15)</f>
        <v>0</v>
      </c>
      <c r="AD16" s="94">
        <f>SUM(AD8:AD15)</f>
        <v>0</v>
      </c>
      <c r="AE16" s="92"/>
      <c r="AF16" s="408" t="s">
        <v>40</v>
      </c>
      <c r="AG16" s="409">
        <f>SUM(AG8:AG15)</f>
        <v>0</v>
      </c>
      <c r="AH16" s="410">
        <f>SUM(AH8:AH15)</f>
        <v>0</v>
      </c>
      <c r="AI16" s="411">
        <f>SUM(AI8:AI15)</f>
        <v>0</v>
      </c>
      <c r="AJ16" s="92"/>
      <c r="AK16" s="408" t="s">
        <v>40</v>
      </c>
      <c r="AL16" s="409">
        <f>SUM(AL8:AL15)</f>
        <v>0</v>
      </c>
      <c r="AM16" s="410">
        <f>SUM(AM8:AM15)</f>
        <v>0</v>
      </c>
      <c r="AN16" s="411">
        <f>SUM(AN8:AN15)</f>
        <v>0</v>
      </c>
      <c r="AO16" s="92"/>
      <c r="AP16" s="52"/>
      <c r="AQ16" s="42"/>
      <c r="AR16" s="43"/>
      <c r="AS16" s="44"/>
      <c r="AT16" s="92"/>
      <c r="AU16" s="92"/>
      <c r="AV16" s="95"/>
      <c r="AW16" s="95"/>
      <c r="AX16" s="95"/>
      <c r="AY16" s="95"/>
      <c r="AZ16" s="95"/>
      <c r="BA16" s="95"/>
      <c r="BB16" s="95"/>
      <c r="BC16" s="95"/>
      <c r="BD16" s="95"/>
    </row>
    <row r="17" spans="1:56" ht="29.5" thickBot="1" x14ac:dyDescent="0.95">
      <c r="B17" s="550" t="s">
        <v>42</v>
      </c>
      <c r="C17" s="551"/>
      <c r="D17" s="551"/>
      <c r="E17" s="552"/>
      <c r="G17" s="553" t="s">
        <v>42</v>
      </c>
      <c r="H17" s="554"/>
      <c r="I17" s="554"/>
      <c r="J17" s="555"/>
      <c r="L17" s="550" t="s">
        <v>42</v>
      </c>
      <c r="M17" s="551"/>
      <c r="N17" s="551"/>
      <c r="O17" s="552"/>
      <c r="Q17" s="550" t="s">
        <v>42</v>
      </c>
      <c r="R17" s="551"/>
      <c r="S17" s="551"/>
      <c r="T17" s="552"/>
      <c r="V17" s="550" t="s">
        <v>42</v>
      </c>
      <c r="W17" s="551"/>
      <c r="X17" s="551"/>
      <c r="Y17" s="552"/>
      <c r="AA17" s="550" t="s">
        <v>42</v>
      </c>
      <c r="AB17" s="551"/>
      <c r="AC17" s="551"/>
      <c r="AD17" s="552"/>
      <c r="AF17" s="550" t="s">
        <v>42</v>
      </c>
      <c r="AG17" s="551"/>
      <c r="AH17" s="551"/>
      <c r="AI17" s="552"/>
      <c r="AK17" s="550" t="s">
        <v>42</v>
      </c>
      <c r="AL17" s="551"/>
      <c r="AM17" s="551"/>
      <c r="AN17" s="552"/>
      <c r="AP17" s="98" t="s">
        <v>40</v>
      </c>
      <c r="AQ17" s="99">
        <f t="shared" ref="AQ17" si="0">SUM(AQ7:AQ16)</f>
        <v>0</v>
      </c>
      <c r="AR17" s="100">
        <f>SUM(AR15:AR16)</f>
        <v>0</v>
      </c>
      <c r="AS17" s="101">
        <f>SUM(AS15:AS16)</f>
        <v>0</v>
      </c>
    </row>
    <row r="18" spans="1:56" ht="27" thickBot="1" x14ac:dyDescent="0.9">
      <c r="B18" s="49" t="s">
        <v>43</v>
      </c>
      <c r="C18" s="102"/>
      <c r="D18" s="103"/>
      <c r="E18" s="104"/>
      <c r="G18" s="49" t="s">
        <v>43</v>
      </c>
      <c r="H18" s="102"/>
      <c r="I18" s="103"/>
      <c r="J18" s="104"/>
      <c r="L18" s="49" t="s">
        <v>43</v>
      </c>
      <c r="M18" s="105"/>
      <c r="N18" s="103"/>
      <c r="O18" s="104"/>
      <c r="Q18" s="49" t="s">
        <v>43</v>
      </c>
      <c r="R18" s="105"/>
      <c r="S18" s="103"/>
      <c r="T18" s="104"/>
      <c r="V18" s="49" t="s">
        <v>43</v>
      </c>
      <c r="W18" s="105"/>
      <c r="X18" s="103"/>
      <c r="Y18" s="104"/>
      <c r="AA18" s="49" t="s">
        <v>43</v>
      </c>
      <c r="AB18" s="105"/>
      <c r="AC18" s="103"/>
      <c r="AD18" s="104"/>
      <c r="AF18" s="49" t="s">
        <v>43</v>
      </c>
      <c r="AG18" s="105"/>
      <c r="AH18" s="103"/>
      <c r="AI18" s="104"/>
      <c r="AK18" s="49" t="s">
        <v>43</v>
      </c>
      <c r="AL18" s="105"/>
      <c r="AM18" s="103"/>
      <c r="AN18" s="104"/>
      <c r="AP18" s="379" t="s">
        <v>241</v>
      </c>
      <c r="AQ18" s="380">
        <f>+AQ9+AQ13+AQ17</f>
        <v>0</v>
      </c>
      <c r="AR18" s="378">
        <f t="shared" ref="AR18:AS18" si="1">+AR9+AR13+AR17</f>
        <v>0</v>
      </c>
      <c r="AS18" s="378">
        <f t="shared" si="1"/>
        <v>0</v>
      </c>
    </row>
    <row r="19" spans="1:56" ht="27" thickBot="1" x14ac:dyDescent="0.9">
      <c r="B19" s="49" t="s">
        <v>45</v>
      </c>
      <c r="C19" s="102"/>
      <c r="D19" s="103"/>
      <c r="E19" s="104"/>
      <c r="G19" s="49" t="s">
        <v>45</v>
      </c>
      <c r="H19" s="102"/>
      <c r="I19" s="103"/>
      <c r="J19" s="104"/>
      <c r="L19" s="49" t="s">
        <v>45</v>
      </c>
      <c r="M19" s="105"/>
      <c r="N19" s="103"/>
      <c r="O19" s="104"/>
      <c r="Q19" s="49" t="s">
        <v>45</v>
      </c>
      <c r="R19" s="105"/>
      <c r="S19" s="103"/>
      <c r="T19" s="104"/>
      <c r="V19" s="49" t="s">
        <v>45</v>
      </c>
      <c r="W19" s="105"/>
      <c r="X19" s="103"/>
      <c r="Y19" s="104"/>
      <c r="AA19" s="49" t="s">
        <v>45</v>
      </c>
      <c r="AB19" s="105"/>
      <c r="AC19" s="103"/>
      <c r="AD19" s="104"/>
      <c r="AF19" s="49" t="s">
        <v>45</v>
      </c>
      <c r="AG19" s="105"/>
      <c r="AH19" s="103"/>
      <c r="AI19" s="104"/>
      <c r="AK19" s="49" t="s">
        <v>45</v>
      </c>
      <c r="AL19" s="105"/>
      <c r="AM19" s="103"/>
      <c r="AN19" s="104"/>
      <c r="AP19" s="367" t="s">
        <v>240</v>
      </c>
      <c r="AQ19" s="370"/>
      <c r="AR19" s="368"/>
      <c r="AS19" s="369"/>
    </row>
    <row r="20" spans="1:56" x14ac:dyDescent="0.6">
      <c r="B20" s="41"/>
      <c r="C20" s="106"/>
      <c r="D20" s="107"/>
      <c r="E20" s="104"/>
      <c r="G20" s="41"/>
      <c r="H20" s="106"/>
      <c r="I20" s="107"/>
      <c r="J20" s="104"/>
      <c r="L20" s="41"/>
      <c r="M20" s="108"/>
      <c r="N20" s="107"/>
      <c r="O20" s="104"/>
      <c r="Q20" s="41"/>
      <c r="R20" s="108"/>
      <c r="S20" s="107"/>
      <c r="T20" s="104"/>
      <c r="V20" s="41"/>
      <c r="W20" s="108"/>
      <c r="X20" s="107"/>
      <c r="Y20" s="104"/>
      <c r="AA20" s="41"/>
      <c r="AB20" s="108"/>
      <c r="AC20" s="107"/>
      <c r="AD20" s="104"/>
      <c r="AF20" s="41"/>
      <c r="AG20" s="108"/>
      <c r="AH20" s="107"/>
      <c r="AI20" s="104"/>
      <c r="AK20" s="41"/>
      <c r="AL20" s="108"/>
      <c r="AM20" s="107"/>
      <c r="AN20" s="104"/>
    </row>
    <row r="21" spans="1:56" x14ac:dyDescent="0.6">
      <c r="B21" s="41"/>
      <c r="C21" s="106"/>
      <c r="D21" s="107"/>
      <c r="E21" s="104"/>
      <c r="G21" s="41"/>
      <c r="H21" s="106"/>
      <c r="I21" s="107"/>
      <c r="J21" s="104"/>
      <c r="L21" s="41"/>
      <c r="M21" s="108"/>
      <c r="N21" s="107"/>
      <c r="O21" s="104"/>
      <c r="Q21" s="41"/>
      <c r="R21" s="108"/>
      <c r="S21" s="107"/>
      <c r="T21" s="104"/>
      <c r="V21" s="41"/>
      <c r="W21" s="108"/>
      <c r="X21" s="107"/>
      <c r="Y21" s="104"/>
      <c r="AA21" s="41"/>
      <c r="AB21" s="108"/>
      <c r="AC21" s="107"/>
      <c r="AD21" s="104"/>
      <c r="AF21" s="41"/>
      <c r="AG21" s="108"/>
      <c r="AH21" s="107"/>
      <c r="AI21" s="104"/>
      <c r="AK21" s="41"/>
      <c r="AL21" s="108"/>
      <c r="AM21" s="107"/>
      <c r="AN21" s="104"/>
    </row>
    <row r="22" spans="1:56" x14ac:dyDescent="0.6">
      <c r="B22" s="41"/>
      <c r="C22" s="106"/>
      <c r="D22" s="107"/>
      <c r="E22" s="104"/>
      <c r="G22" s="41"/>
      <c r="H22" s="106"/>
      <c r="I22" s="107"/>
      <c r="J22" s="104"/>
      <c r="L22" s="41"/>
      <c r="M22" s="108"/>
      <c r="N22" s="107"/>
      <c r="O22" s="104"/>
      <c r="Q22" s="41"/>
      <c r="R22" s="108"/>
      <c r="S22" s="107"/>
      <c r="T22" s="104"/>
      <c r="V22" s="41"/>
      <c r="W22" s="108"/>
      <c r="X22" s="107"/>
      <c r="Y22" s="104"/>
      <c r="AA22" s="41"/>
      <c r="AB22" s="108"/>
      <c r="AC22" s="107"/>
      <c r="AD22" s="104"/>
      <c r="AF22" s="41"/>
      <c r="AG22" s="108"/>
      <c r="AH22" s="107"/>
      <c r="AI22" s="104"/>
      <c r="AK22" s="41"/>
      <c r="AL22" s="108"/>
      <c r="AM22" s="107"/>
      <c r="AN22" s="104"/>
    </row>
    <row r="23" spans="1:56" x14ac:dyDescent="0.6">
      <c r="B23" s="41"/>
      <c r="C23" s="106"/>
      <c r="D23" s="107"/>
      <c r="E23" s="104"/>
      <c r="G23" s="41"/>
      <c r="H23" s="106"/>
      <c r="I23" s="107"/>
      <c r="J23" s="104"/>
      <c r="L23" s="41"/>
      <c r="M23" s="108"/>
      <c r="N23" s="107"/>
      <c r="O23" s="104"/>
      <c r="Q23" s="41"/>
      <c r="R23" s="108"/>
      <c r="S23" s="107"/>
      <c r="T23" s="104"/>
      <c r="V23" s="41"/>
      <c r="W23" s="108"/>
      <c r="X23" s="107"/>
      <c r="Y23" s="104"/>
      <c r="AA23" s="41"/>
      <c r="AB23" s="108"/>
      <c r="AC23" s="107"/>
      <c r="AD23" s="104"/>
      <c r="AF23" s="41"/>
      <c r="AG23" s="108"/>
      <c r="AH23" s="107"/>
      <c r="AI23" s="104"/>
      <c r="AK23" s="41"/>
      <c r="AL23" s="108"/>
      <c r="AM23" s="107"/>
      <c r="AN23" s="104"/>
    </row>
    <row r="24" spans="1:56" x14ac:dyDescent="0.6">
      <c r="B24" s="64"/>
      <c r="C24" s="109"/>
      <c r="D24" s="110"/>
      <c r="E24" s="111"/>
      <c r="G24" s="86"/>
      <c r="H24" s="109"/>
      <c r="I24" s="110"/>
      <c r="J24" s="111"/>
      <c r="L24" s="64"/>
      <c r="M24" s="112"/>
      <c r="N24" s="110"/>
      <c r="O24" s="111"/>
      <c r="Q24" s="64"/>
      <c r="R24" s="112"/>
      <c r="S24" s="110"/>
      <c r="T24" s="111"/>
      <c r="V24" s="41"/>
      <c r="W24" s="112"/>
      <c r="X24" s="110"/>
      <c r="Y24" s="111"/>
      <c r="AA24" s="41"/>
      <c r="AB24" s="112"/>
      <c r="AC24" s="110"/>
      <c r="AD24" s="111"/>
      <c r="AF24" s="41"/>
      <c r="AG24" s="112"/>
      <c r="AH24" s="110"/>
      <c r="AI24" s="111"/>
      <c r="AK24" s="41"/>
      <c r="AL24" s="112"/>
      <c r="AM24" s="110"/>
      <c r="AN24" s="111"/>
    </row>
    <row r="25" spans="1:56" ht="20.5" thickBot="1" x14ac:dyDescent="0.65">
      <c r="B25" s="86"/>
      <c r="C25" s="113"/>
      <c r="D25" s="114"/>
      <c r="E25" s="104"/>
      <c r="G25" s="86"/>
      <c r="H25" s="113"/>
      <c r="I25" s="114"/>
      <c r="J25" s="104"/>
      <c r="L25" s="86"/>
      <c r="M25" s="115"/>
      <c r="N25" s="114"/>
      <c r="O25" s="104"/>
      <c r="Q25" s="86"/>
      <c r="R25" s="115"/>
      <c r="S25" s="114"/>
      <c r="T25" s="104"/>
      <c r="V25" s="86"/>
      <c r="W25" s="115"/>
      <c r="X25" s="114"/>
      <c r="Y25" s="104"/>
      <c r="AA25" s="86"/>
      <c r="AB25" s="115"/>
      <c r="AC25" s="114"/>
      <c r="AD25" s="104"/>
      <c r="AF25" s="86"/>
      <c r="AG25" s="115"/>
      <c r="AH25" s="114"/>
      <c r="AI25" s="104"/>
      <c r="AK25" s="86"/>
      <c r="AL25" s="115"/>
      <c r="AM25" s="114"/>
      <c r="AN25" s="104"/>
    </row>
    <row r="26" spans="1:56" s="97" customFormat="1" ht="27" thickBot="1" x14ac:dyDescent="0.9">
      <c r="A26" s="92"/>
      <c r="B26" s="78" t="s">
        <v>40</v>
      </c>
      <c r="C26" s="116">
        <f>SUM(C18:C25)</f>
        <v>0</v>
      </c>
      <c r="D26" s="80">
        <f>SUM(D18:D25)</f>
        <v>0</v>
      </c>
      <c r="E26" s="81">
        <f>SUM(E18:E25)</f>
        <v>0</v>
      </c>
      <c r="F26" s="95"/>
      <c r="G26" s="78" t="s">
        <v>40</v>
      </c>
      <c r="H26" s="116">
        <f>SUM(H18:H25)</f>
        <v>0</v>
      </c>
      <c r="I26" s="80">
        <f>SUM(I18:I25)</f>
        <v>0</v>
      </c>
      <c r="J26" s="81">
        <f>SUM(J18:J25)</f>
        <v>0</v>
      </c>
      <c r="K26" s="95"/>
      <c r="L26" s="78" t="s">
        <v>40</v>
      </c>
      <c r="M26" s="79">
        <f>SUM(M18:M25)</f>
        <v>0</v>
      </c>
      <c r="N26" s="80">
        <f>SUM(N18:N25)</f>
        <v>0</v>
      </c>
      <c r="O26" s="81">
        <f>SUM(O18:O25)</f>
        <v>0</v>
      </c>
      <c r="P26" s="95"/>
      <c r="Q26" s="78" t="s">
        <v>40</v>
      </c>
      <c r="R26" s="79">
        <f>SUM(R18:R25)</f>
        <v>0</v>
      </c>
      <c r="S26" s="80">
        <f>SUM(S18:S25)</f>
        <v>0</v>
      </c>
      <c r="T26" s="81">
        <f>SUM(T18:T25)</f>
        <v>0</v>
      </c>
      <c r="U26" s="95"/>
      <c r="V26" s="78" t="s">
        <v>40</v>
      </c>
      <c r="W26" s="79">
        <f>SUM(W18:W25)</f>
        <v>0</v>
      </c>
      <c r="X26" s="80">
        <f>SUM(X18:X25)</f>
        <v>0</v>
      </c>
      <c r="Y26" s="81">
        <f>SUM(Y18:Y25)</f>
        <v>0</v>
      </c>
      <c r="Z26" s="92"/>
      <c r="AA26" s="78" t="s">
        <v>40</v>
      </c>
      <c r="AB26" s="79">
        <f>SUM(AB18:AB25)</f>
        <v>0</v>
      </c>
      <c r="AC26" s="80">
        <f>SUM(AC18:AC25)</f>
        <v>0</v>
      </c>
      <c r="AD26" s="81">
        <f>SUM(AD18:AD25)</f>
        <v>0</v>
      </c>
      <c r="AE26" s="92"/>
      <c r="AF26" s="78" t="s">
        <v>40</v>
      </c>
      <c r="AG26" s="79">
        <f>SUM(AG18:AG25)</f>
        <v>0</v>
      </c>
      <c r="AH26" s="80">
        <f>SUM(AH18:AH25)</f>
        <v>0</v>
      </c>
      <c r="AI26" s="81">
        <f>SUM(AI18:AI25)</f>
        <v>0</v>
      </c>
      <c r="AJ26" s="92"/>
      <c r="AK26" s="78" t="s">
        <v>40</v>
      </c>
      <c r="AL26" s="79">
        <f>SUM(AL18:AL25)</f>
        <v>0</v>
      </c>
      <c r="AM26" s="80">
        <f>SUM(AM18:AM25)</f>
        <v>0</v>
      </c>
      <c r="AN26" s="81">
        <f>SUM(AN18:AN25)</f>
        <v>0</v>
      </c>
      <c r="AO26" s="92"/>
      <c r="AP26" s="92"/>
      <c r="AQ26" s="92"/>
      <c r="AR26" s="92"/>
      <c r="AS26" s="92"/>
      <c r="AT26" s="92"/>
      <c r="AU26" s="92"/>
      <c r="AV26" s="95"/>
      <c r="AW26" s="95"/>
      <c r="AX26" s="95"/>
      <c r="AY26" s="95"/>
      <c r="AZ26" s="95"/>
      <c r="BA26" s="95"/>
      <c r="BB26" s="95"/>
      <c r="BC26" s="95"/>
      <c r="BD26" s="95"/>
    </row>
    <row r="27" spans="1:56" ht="29.5" thickBot="1" x14ac:dyDescent="0.65">
      <c r="B27" s="562" t="s">
        <v>44</v>
      </c>
      <c r="C27" s="563"/>
      <c r="D27" s="563"/>
      <c r="E27" s="564"/>
      <c r="G27" s="562" t="s">
        <v>44</v>
      </c>
      <c r="H27" s="563"/>
      <c r="I27" s="563"/>
      <c r="J27" s="564"/>
      <c r="L27" s="562" t="s">
        <v>44</v>
      </c>
      <c r="M27" s="563"/>
      <c r="N27" s="563"/>
      <c r="O27" s="564"/>
      <c r="Q27" s="562" t="s">
        <v>44</v>
      </c>
      <c r="R27" s="563"/>
      <c r="S27" s="563"/>
      <c r="T27" s="564"/>
      <c r="V27" s="562" t="s">
        <v>44</v>
      </c>
      <c r="W27" s="563"/>
      <c r="X27" s="563"/>
      <c r="Y27" s="564"/>
      <c r="AA27" s="562" t="s">
        <v>44</v>
      </c>
      <c r="AB27" s="563"/>
      <c r="AC27" s="563"/>
      <c r="AD27" s="564"/>
      <c r="AF27" s="562" t="s">
        <v>44</v>
      </c>
      <c r="AG27" s="563"/>
      <c r="AH27" s="563"/>
      <c r="AI27" s="564"/>
      <c r="AK27" s="562" t="s">
        <v>44</v>
      </c>
      <c r="AL27" s="563"/>
      <c r="AM27" s="563"/>
      <c r="AN27" s="564"/>
    </row>
    <row r="28" spans="1:56" x14ac:dyDescent="0.6">
      <c r="B28" s="49" t="s">
        <v>46</v>
      </c>
      <c r="C28" s="117"/>
      <c r="D28" s="103"/>
      <c r="E28" s="104">
        <v>0</v>
      </c>
      <c r="G28" s="49" t="s">
        <v>46</v>
      </c>
      <c r="H28" s="117"/>
      <c r="I28" s="103"/>
      <c r="J28" s="104">
        <v>0</v>
      </c>
      <c r="L28" s="49" t="s">
        <v>46</v>
      </c>
      <c r="M28" s="118"/>
      <c r="N28" s="103"/>
      <c r="O28" s="104">
        <v>0</v>
      </c>
      <c r="Q28" s="49" t="s">
        <v>46</v>
      </c>
      <c r="R28" s="118"/>
      <c r="S28" s="103"/>
      <c r="T28" s="104">
        <v>0</v>
      </c>
      <c r="V28" s="49" t="s">
        <v>46</v>
      </c>
      <c r="W28" s="118"/>
      <c r="X28" s="103"/>
      <c r="Y28" s="104">
        <v>0</v>
      </c>
      <c r="AA28" s="49" t="s">
        <v>46</v>
      </c>
      <c r="AB28" s="118"/>
      <c r="AC28" s="103"/>
      <c r="AD28" s="104">
        <v>0</v>
      </c>
      <c r="AF28" s="49" t="s">
        <v>46</v>
      </c>
      <c r="AG28" s="118"/>
      <c r="AH28" s="103"/>
      <c r="AI28" s="104">
        <v>0</v>
      </c>
      <c r="AK28" s="49" t="s">
        <v>46</v>
      </c>
      <c r="AL28" s="118"/>
      <c r="AM28" s="103"/>
      <c r="AN28" s="104">
        <v>0</v>
      </c>
    </row>
    <row r="29" spans="1:56" x14ac:dyDescent="0.6">
      <c r="B29" s="49" t="s">
        <v>47</v>
      </c>
      <c r="C29" s="102"/>
      <c r="D29" s="103"/>
      <c r="E29" s="104"/>
      <c r="G29" s="49" t="s">
        <v>47</v>
      </c>
      <c r="H29" s="102"/>
      <c r="I29" s="103"/>
      <c r="J29" s="104"/>
      <c r="L29" s="49" t="s">
        <v>47</v>
      </c>
      <c r="M29" s="105"/>
      <c r="N29" s="103"/>
      <c r="O29" s="104"/>
      <c r="Q29" s="49" t="s">
        <v>47</v>
      </c>
      <c r="R29" s="105"/>
      <c r="S29" s="103"/>
      <c r="T29" s="104"/>
      <c r="V29" s="49" t="s">
        <v>47</v>
      </c>
      <c r="W29" s="105"/>
      <c r="X29" s="103"/>
      <c r="Y29" s="104"/>
      <c r="AA29" s="49" t="s">
        <v>47</v>
      </c>
      <c r="AB29" s="105"/>
      <c r="AC29" s="103"/>
      <c r="AD29" s="104"/>
      <c r="AF29" s="49" t="s">
        <v>47</v>
      </c>
      <c r="AG29" s="105"/>
      <c r="AH29" s="103"/>
      <c r="AI29" s="104"/>
      <c r="AK29" s="49" t="s">
        <v>47</v>
      </c>
      <c r="AL29" s="105"/>
      <c r="AM29" s="103"/>
      <c r="AN29" s="104"/>
    </row>
    <row r="30" spans="1:56" x14ac:dyDescent="0.6">
      <c r="B30" s="41" t="s">
        <v>48</v>
      </c>
      <c r="C30" s="106"/>
      <c r="D30" s="107"/>
      <c r="E30" s="104"/>
      <c r="G30" s="41" t="s">
        <v>48</v>
      </c>
      <c r="H30" s="106"/>
      <c r="I30" s="107"/>
      <c r="J30" s="104"/>
      <c r="L30" s="41" t="s">
        <v>48</v>
      </c>
      <c r="M30" s="108"/>
      <c r="N30" s="107"/>
      <c r="O30" s="104"/>
      <c r="Q30" s="41" t="s">
        <v>48</v>
      </c>
      <c r="R30" s="108"/>
      <c r="S30" s="107"/>
      <c r="T30" s="104"/>
      <c r="V30" s="41" t="s">
        <v>48</v>
      </c>
      <c r="W30" s="108"/>
      <c r="X30" s="107"/>
      <c r="Y30" s="104"/>
      <c r="AA30" s="41" t="s">
        <v>48</v>
      </c>
      <c r="AB30" s="108"/>
      <c r="AC30" s="107"/>
      <c r="AD30" s="104"/>
      <c r="AF30" s="41" t="s">
        <v>48</v>
      </c>
      <c r="AG30" s="108"/>
      <c r="AH30" s="107"/>
      <c r="AI30" s="104"/>
      <c r="AK30" s="41" t="s">
        <v>48</v>
      </c>
      <c r="AL30" s="108"/>
      <c r="AM30" s="107"/>
      <c r="AN30" s="104"/>
    </row>
    <row r="31" spans="1:56" x14ac:dyDescent="0.6">
      <c r="B31" s="41" t="s">
        <v>49</v>
      </c>
      <c r="C31" s="106"/>
      <c r="D31" s="107"/>
      <c r="E31" s="104"/>
      <c r="G31" s="41" t="s">
        <v>49</v>
      </c>
      <c r="H31" s="106"/>
      <c r="I31" s="107"/>
      <c r="J31" s="104"/>
      <c r="L31" s="41" t="s">
        <v>49</v>
      </c>
      <c r="M31" s="108"/>
      <c r="N31" s="107"/>
      <c r="O31" s="104"/>
      <c r="Q31" s="41" t="s">
        <v>49</v>
      </c>
      <c r="R31" s="108"/>
      <c r="S31" s="107"/>
      <c r="T31" s="104"/>
      <c r="V31" s="41" t="s">
        <v>49</v>
      </c>
      <c r="W31" s="108"/>
      <c r="X31" s="107"/>
      <c r="Y31" s="104"/>
      <c r="AA31" s="41" t="s">
        <v>49</v>
      </c>
      <c r="AB31" s="108"/>
      <c r="AC31" s="107"/>
      <c r="AD31" s="104"/>
      <c r="AF31" s="41" t="s">
        <v>49</v>
      </c>
      <c r="AG31" s="108"/>
      <c r="AH31" s="107"/>
      <c r="AI31" s="104"/>
      <c r="AK31" s="41" t="s">
        <v>49</v>
      </c>
      <c r="AL31" s="108"/>
      <c r="AM31" s="107"/>
      <c r="AN31" s="104"/>
    </row>
    <row r="32" spans="1:56" x14ac:dyDescent="0.6">
      <c r="B32" s="119" t="s">
        <v>50</v>
      </c>
      <c r="C32" s="106"/>
      <c r="D32" s="107"/>
      <c r="E32" s="104"/>
      <c r="G32" s="119" t="s">
        <v>50</v>
      </c>
      <c r="H32" s="106"/>
      <c r="I32" s="107"/>
      <c r="J32" s="104"/>
      <c r="L32" s="119" t="s">
        <v>50</v>
      </c>
      <c r="M32" s="108"/>
      <c r="N32" s="107"/>
      <c r="O32" s="104"/>
      <c r="Q32" s="119" t="s">
        <v>50</v>
      </c>
      <c r="R32" s="108"/>
      <c r="S32" s="107"/>
      <c r="T32" s="104"/>
      <c r="V32" s="119" t="s">
        <v>50</v>
      </c>
      <c r="W32" s="108"/>
      <c r="X32" s="107"/>
      <c r="Y32" s="104"/>
      <c r="AA32" s="119" t="s">
        <v>50</v>
      </c>
      <c r="AB32" s="108"/>
      <c r="AC32" s="107"/>
      <c r="AD32" s="104"/>
      <c r="AF32" s="120" t="s">
        <v>50</v>
      </c>
      <c r="AG32" s="108"/>
      <c r="AH32" s="107"/>
      <c r="AI32" s="104"/>
      <c r="AK32" s="120" t="s">
        <v>50</v>
      </c>
      <c r="AL32" s="108"/>
      <c r="AM32" s="107"/>
      <c r="AN32" s="104"/>
    </row>
    <row r="33" spans="1:56" x14ac:dyDescent="0.6">
      <c r="B33" s="121" t="s">
        <v>51</v>
      </c>
      <c r="C33" s="106"/>
      <c r="D33" s="107"/>
      <c r="E33" s="104"/>
      <c r="G33" s="121" t="s">
        <v>51</v>
      </c>
      <c r="H33" s="106"/>
      <c r="I33" s="107"/>
      <c r="J33" s="104"/>
      <c r="L33" s="121" t="s">
        <v>51</v>
      </c>
      <c r="M33" s="108"/>
      <c r="N33" s="107"/>
      <c r="O33" s="104"/>
      <c r="Q33" s="121" t="s">
        <v>51</v>
      </c>
      <c r="R33" s="108"/>
      <c r="S33" s="107"/>
      <c r="T33" s="104"/>
      <c r="V33" s="121" t="s">
        <v>51</v>
      </c>
      <c r="W33" s="108"/>
      <c r="X33" s="107"/>
      <c r="Y33" s="104"/>
      <c r="AA33" s="121" t="s">
        <v>51</v>
      </c>
      <c r="AB33" s="108"/>
      <c r="AC33" s="107"/>
      <c r="AD33" s="104"/>
      <c r="AF33" s="121" t="s">
        <v>51</v>
      </c>
      <c r="AG33" s="108"/>
      <c r="AH33" s="107"/>
      <c r="AI33" s="104"/>
      <c r="AK33" s="121" t="s">
        <v>51</v>
      </c>
      <c r="AL33" s="108"/>
      <c r="AM33" s="107"/>
      <c r="AN33" s="104"/>
    </row>
    <row r="34" spans="1:56" x14ac:dyDescent="0.6">
      <c r="B34" s="86"/>
      <c r="C34" s="109"/>
      <c r="D34" s="110"/>
      <c r="E34" s="111"/>
      <c r="G34" s="86"/>
      <c r="H34" s="109"/>
      <c r="I34" s="110"/>
      <c r="J34" s="111"/>
      <c r="L34" s="86"/>
      <c r="M34" s="112"/>
      <c r="N34" s="110"/>
      <c r="O34" s="111"/>
      <c r="Q34" s="86"/>
      <c r="R34" s="112"/>
      <c r="S34" s="110"/>
      <c r="T34" s="111"/>
      <c r="V34" s="122"/>
      <c r="W34" s="112"/>
      <c r="X34" s="110"/>
      <c r="Y34" s="111"/>
      <c r="AA34" s="86"/>
      <c r="AB34" s="112"/>
      <c r="AC34" s="110"/>
      <c r="AD34" s="111"/>
      <c r="AF34" s="86"/>
      <c r="AG34" s="112"/>
      <c r="AH34" s="110"/>
      <c r="AI34" s="111"/>
      <c r="AK34" s="86"/>
      <c r="AL34" s="112"/>
      <c r="AM34" s="110"/>
      <c r="AN34" s="111"/>
    </row>
    <row r="35" spans="1:56" x14ac:dyDescent="0.6">
      <c r="B35" s="86"/>
      <c r="C35" s="113"/>
      <c r="D35" s="114"/>
      <c r="E35" s="104"/>
      <c r="G35" s="86"/>
      <c r="H35" s="113"/>
      <c r="I35" s="114"/>
      <c r="J35" s="104"/>
      <c r="L35" s="86"/>
      <c r="M35" s="115"/>
      <c r="N35" s="114"/>
      <c r="O35" s="104"/>
      <c r="Q35" s="86"/>
      <c r="R35" s="115"/>
      <c r="S35" s="114"/>
      <c r="T35" s="104"/>
      <c r="V35" s="86"/>
      <c r="W35" s="115"/>
      <c r="X35" s="114"/>
      <c r="Y35" s="104"/>
      <c r="AA35" s="86"/>
      <c r="AB35" s="115"/>
      <c r="AC35" s="114"/>
      <c r="AD35" s="104"/>
      <c r="AF35" s="86"/>
      <c r="AG35" s="115"/>
      <c r="AH35" s="114"/>
      <c r="AI35" s="104"/>
      <c r="AK35" s="86"/>
      <c r="AL35" s="115"/>
      <c r="AM35" s="114"/>
      <c r="AN35" s="104"/>
    </row>
    <row r="36" spans="1:56" ht="20.5" thickBot="1" x14ac:dyDescent="0.65">
      <c r="B36" s="49"/>
      <c r="C36" s="102"/>
      <c r="D36" s="103"/>
      <c r="E36" s="104"/>
      <c r="G36" s="49"/>
      <c r="H36" s="102"/>
      <c r="I36" s="103"/>
      <c r="J36" s="104"/>
      <c r="L36" s="49"/>
      <c r="M36" s="105"/>
      <c r="N36" s="103"/>
      <c r="O36" s="104"/>
      <c r="Q36" s="49"/>
      <c r="R36" s="105"/>
      <c r="S36" s="103"/>
      <c r="T36" s="104"/>
      <c r="V36" s="49"/>
      <c r="W36" s="105"/>
      <c r="X36" s="103"/>
      <c r="Y36" s="104"/>
      <c r="AA36" s="49"/>
      <c r="AB36" s="105"/>
      <c r="AC36" s="103"/>
      <c r="AD36" s="104"/>
      <c r="AF36" s="49"/>
      <c r="AG36" s="105"/>
      <c r="AH36" s="103"/>
      <c r="AI36" s="104"/>
      <c r="AK36" s="49"/>
      <c r="AL36" s="105"/>
      <c r="AM36" s="103"/>
      <c r="AN36" s="104"/>
    </row>
    <row r="37" spans="1:56" s="97" customFormat="1" ht="27" thickBot="1" x14ac:dyDescent="0.9">
      <c r="A37" s="92"/>
      <c r="B37" s="98" t="s">
        <v>40</v>
      </c>
      <c r="C37" s="123">
        <f t="shared" ref="C37:D37" si="2">SUM(C28:C36)</f>
        <v>0</v>
      </c>
      <c r="D37" s="100">
        <f t="shared" si="2"/>
        <v>0</v>
      </c>
      <c r="E37" s="101">
        <f>SUM(E28:E36)</f>
        <v>0</v>
      </c>
      <c r="F37" s="95"/>
      <c r="G37" s="124" t="s">
        <v>40</v>
      </c>
      <c r="H37" s="125">
        <f t="shared" ref="H37:I37" si="3">SUM(H28:H36)</f>
        <v>0</v>
      </c>
      <c r="I37" s="126">
        <f t="shared" si="3"/>
        <v>0</v>
      </c>
      <c r="J37" s="127">
        <f>SUM(J28:J36)</f>
        <v>0</v>
      </c>
      <c r="K37" s="95"/>
      <c r="L37" s="98" t="s">
        <v>40</v>
      </c>
      <c r="M37" s="99">
        <f t="shared" ref="M37:N37" si="4">SUM(M28:M36)</f>
        <v>0</v>
      </c>
      <c r="N37" s="100">
        <f t="shared" si="4"/>
        <v>0</v>
      </c>
      <c r="O37" s="101">
        <f>SUM(O28:O36)</f>
        <v>0</v>
      </c>
      <c r="P37" s="95"/>
      <c r="Q37" s="98" t="s">
        <v>40</v>
      </c>
      <c r="R37" s="99">
        <f t="shared" ref="R37:S37" si="5">SUM(R28:R36)</f>
        <v>0</v>
      </c>
      <c r="S37" s="100">
        <f t="shared" si="5"/>
        <v>0</v>
      </c>
      <c r="T37" s="101">
        <f>SUM(T28:T36)</f>
        <v>0</v>
      </c>
      <c r="U37" s="95"/>
      <c r="V37" s="98" t="s">
        <v>40</v>
      </c>
      <c r="W37" s="99">
        <f t="shared" ref="W37:X37" si="6">SUM(W28:W36)</f>
        <v>0</v>
      </c>
      <c r="X37" s="100">
        <f t="shared" si="6"/>
        <v>0</v>
      </c>
      <c r="Y37" s="101">
        <f>SUM(Y28:Y36)</f>
        <v>0</v>
      </c>
      <c r="Z37" s="92"/>
      <c r="AA37" s="98" t="s">
        <v>40</v>
      </c>
      <c r="AB37" s="99">
        <f t="shared" ref="AB37:AC37" si="7">SUM(AB28:AB36)</f>
        <v>0</v>
      </c>
      <c r="AC37" s="100">
        <f t="shared" si="7"/>
        <v>0</v>
      </c>
      <c r="AD37" s="101">
        <f>SUM(AD28:AD36)</f>
        <v>0</v>
      </c>
      <c r="AE37" s="92"/>
      <c r="AF37" s="98" t="s">
        <v>40</v>
      </c>
      <c r="AG37" s="99">
        <f t="shared" ref="AG37:AH37" si="8">SUM(AG28:AG36)</f>
        <v>0</v>
      </c>
      <c r="AH37" s="100">
        <f t="shared" si="8"/>
        <v>0</v>
      </c>
      <c r="AI37" s="101">
        <f>SUM(AI28:AI36)</f>
        <v>0</v>
      </c>
      <c r="AJ37" s="92"/>
      <c r="AK37" s="98" t="s">
        <v>40</v>
      </c>
      <c r="AL37" s="99">
        <f t="shared" ref="AL37:AM37" si="9">SUM(AL28:AL36)</f>
        <v>0</v>
      </c>
      <c r="AM37" s="100">
        <f t="shared" si="9"/>
        <v>0</v>
      </c>
      <c r="AN37" s="101">
        <f>SUM(AN28:AN36)</f>
        <v>0</v>
      </c>
      <c r="AO37" s="20"/>
      <c r="AP37" s="20"/>
      <c r="AQ37" s="20"/>
      <c r="AR37" s="20"/>
      <c r="AS37" s="20"/>
      <c r="AT37" s="20"/>
      <c r="AU37" s="20"/>
      <c r="AV37" s="95"/>
      <c r="AW37" s="95"/>
      <c r="AX37" s="95"/>
      <c r="AY37" s="95"/>
      <c r="AZ37" s="95"/>
      <c r="BA37" s="95"/>
      <c r="BB37" s="95"/>
      <c r="BC37" s="95"/>
      <c r="BD37" s="95"/>
    </row>
    <row r="38" spans="1:56" ht="26.5" x14ac:dyDescent="0.85">
      <c r="B38" s="132" t="s">
        <v>52</v>
      </c>
      <c r="C38" s="134"/>
      <c r="D38" s="134"/>
      <c r="E38" s="135"/>
      <c r="G38" s="132" t="s">
        <v>52</v>
      </c>
      <c r="H38" s="134"/>
      <c r="I38" s="134"/>
      <c r="J38" s="135"/>
      <c r="L38" s="132" t="s">
        <v>52</v>
      </c>
      <c r="M38" s="133"/>
      <c r="N38" s="134"/>
      <c r="O38" s="135"/>
      <c r="Q38" s="132" t="s">
        <v>52</v>
      </c>
      <c r="R38" s="133"/>
      <c r="S38" s="134"/>
      <c r="T38" s="135"/>
      <c r="V38" s="128" t="s">
        <v>52</v>
      </c>
      <c r="W38" s="131"/>
      <c r="X38" s="129"/>
      <c r="Y38" s="130"/>
      <c r="AA38" s="128" t="s">
        <v>52</v>
      </c>
      <c r="AB38" s="131"/>
      <c r="AC38" s="129"/>
      <c r="AD38" s="130"/>
      <c r="AF38" s="132" t="s">
        <v>52</v>
      </c>
      <c r="AG38" s="133"/>
      <c r="AH38" s="134"/>
      <c r="AI38" s="135"/>
      <c r="AK38" s="132" t="s">
        <v>52</v>
      </c>
      <c r="AL38" s="133"/>
      <c r="AM38" s="134"/>
      <c r="AN38" s="135"/>
    </row>
    <row r="39" spans="1:56" ht="27" thickBot="1" x14ac:dyDescent="0.9">
      <c r="B39" s="136" t="s">
        <v>53</v>
      </c>
      <c r="C39" s="137">
        <f>+main_Assumption!D13</f>
        <v>9249.3536036036039</v>
      </c>
      <c r="D39" s="137">
        <f>+main_Assumption!E13</f>
        <v>10922.109042553189</v>
      </c>
      <c r="E39" s="364">
        <f>+main_Assumption!F13</f>
        <v>6443.5873430962347</v>
      </c>
      <c r="G39" s="136" t="s">
        <v>53</v>
      </c>
      <c r="H39" s="137">
        <f>+main_Assumption!D14</f>
        <v>466909.42606306303</v>
      </c>
      <c r="I39" s="137">
        <f>+main_Assumption!E14</f>
        <v>371602.07842508209</v>
      </c>
      <c r="J39" s="364">
        <f>+main_Assumption!F14</f>
        <v>491576.06014014879</v>
      </c>
      <c r="L39" s="136" t="s">
        <v>53</v>
      </c>
      <c r="M39" s="138"/>
      <c r="N39" s="137">
        <f>+main_Assumption!E15</f>
        <v>46806.203511767882</v>
      </c>
      <c r="O39" s="364">
        <f>+main_Assumption!F15</f>
        <v>67156.429185418019</v>
      </c>
      <c r="Q39" s="222" t="s">
        <v>53</v>
      </c>
      <c r="R39" s="223"/>
      <c r="S39" s="224">
        <f>+main_Assumption!E16</f>
        <v>87899.808013054804</v>
      </c>
      <c r="T39" s="374">
        <f>+main_Assumption!F16</f>
        <v>126867.14525670194</v>
      </c>
      <c r="V39" s="136" t="s">
        <v>53</v>
      </c>
      <c r="W39" s="138"/>
      <c r="X39" s="262">
        <f>+main_Assumption!E17</f>
        <v>22770.585492211405</v>
      </c>
      <c r="Y39" s="263">
        <f>+main_Assumption!F17</f>
        <v>13381.723896725362</v>
      </c>
      <c r="AA39" s="136" t="s">
        <v>53</v>
      </c>
      <c r="AB39" s="138"/>
      <c r="AC39" s="262">
        <f>+main_Assumption!E18</f>
        <v>42762.068763107738</v>
      </c>
      <c r="AD39" s="263">
        <f>+main_Assumption!F18</f>
        <v>25279.80016185205</v>
      </c>
      <c r="AF39" s="136" t="s">
        <v>53</v>
      </c>
      <c r="AG39" s="138"/>
      <c r="AH39" s="139">
        <f>+S39+AC39</f>
        <v>130661.87677616253</v>
      </c>
      <c r="AI39" s="373">
        <f>+T39+AD39</f>
        <v>152146.94541855401</v>
      </c>
      <c r="AK39" s="136" t="s">
        <v>53</v>
      </c>
      <c r="AL39" s="138"/>
      <c r="AM39" s="264">
        <f>+X39+N39</f>
        <v>69576.789003979284</v>
      </c>
      <c r="AN39" s="372">
        <f>+Y39+O39</f>
        <v>80538.153082143384</v>
      </c>
    </row>
    <row r="40" spans="1:56" s="97" customFormat="1" ht="27" thickBot="1" x14ac:dyDescent="0.9">
      <c r="A40" s="92"/>
      <c r="B40" s="375" t="s">
        <v>54</v>
      </c>
      <c r="C40" s="376">
        <f>C16+C26+C37+C38+C39</f>
        <v>9249.3536036036039</v>
      </c>
      <c r="D40" s="376">
        <f t="shared" ref="D40:E40" si="10">D16+D26+D37+D38+D39</f>
        <v>10922.109042553189</v>
      </c>
      <c r="E40" s="376">
        <f t="shared" si="10"/>
        <v>6443.5873430962347</v>
      </c>
      <c r="F40" s="95"/>
      <c r="G40" s="377" t="s">
        <v>55</v>
      </c>
      <c r="H40" s="378">
        <f>H16+H26+H37+H38+H39</f>
        <v>466909.42606306303</v>
      </c>
      <c r="I40" s="378">
        <f t="shared" ref="I40" si="11">I16+I26+I37+I38+I39</f>
        <v>371602.07842508209</v>
      </c>
      <c r="J40" s="378">
        <f t="shared" ref="J40" si="12">J16+J26+J37+J38+J39</f>
        <v>491576.06014014879</v>
      </c>
      <c r="K40" s="95"/>
      <c r="L40" s="379" t="s">
        <v>56</v>
      </c>
      <c r="M40" s="380">
        <f>M16+M26+M37+M38+M39</f>
        <v>0</v>
      </c>
      <c r="N40" s="378">
        <f t="shared" ref="N40" si="13">N16+N26+N37+N38+N39</f>
        <v>46806.203511767882</v>
      </c>
      <c r="O40" s="378">
        <f t="shared" ref="O40" si="14">O16+O26+O37+O38+O39</f>
        <v>67156.429185418019</v>
      </c>
      <c r="P40" s="95"/>
      <c r="Q40" s="379" t="s">
        <v>57</v>
      </c>
      <c r="R40" s="380">
        <f>R16+R26+R37+R38+R39</f>
        <v>0</v>
      </c>
      <c r="S40" s="378">
        <f t="shared" ref="S40" si="15">S16+S26+S37+S38+S39</f>
        <v>87899.808013054804</v>
      </c>
      <c r="T40" s="378">
        <f t="shared" ref="T40" si="16">T16+T26+T37+T38+T39</f>
        <v>126867.14525670194</v>
      </c>
      <c r="U40" s="95"/>
      <c r="V40" s="379" t="s">
        <v>58</v>
      </c>
      <c r="W40" s="380">
        <f>W16+W26+W37+W38+W39</f>
        <v>0</v>
      </c>
      <c r="X40" s="378">
        <f t="shared" ref="X40" si="17">X16+X26+X37+X38+X39</f>
        <v>22770.585492211405</v>
      </c>
      <c r="Y40" s="378">
        <f t="shared" ref="Y40" si="18">Y16+Y26+Y37+Y38+Y39</f>
        <v>13381.723896725362</v>
      </c>
      <c r="Z40" s="92"/>
      <c r="AA40" s="379" t="s">
        <v>59</v>
      </c>
      <c r="AB40" s="380">
        <f>AB16+AB26+AB37+AB38+AB39</f>
        <v>0</v>
      </c>
      <c r="AC40" s="378">
        <f t="shared" ref="AC40" si="19">AC16+AC26+AC37+AC38+AC39</f>
        <v>42762.068763107738</v>
      </c>
      <c r="AD40" s="378">
        <f t="shared" ref="AD40" si="20">AD16+AD26+AD37+AD38+AD39</f>
        <v>25279.80016185205</v>
      </c>
      <c r="AE40" s="92"/>
      <c r="AF40" s="379" t="s">
        <v>60</v>
      </c>
      <c r="AG40" s="380">
        <f>AG16+AG26+AG37+AG38+AG39</f>
        <v>0</v>
      </c>
      <c r="AH40" s="378">
        <f t="shared" ref="AH40" si="21">AH16+AH26+AH37+AH38+AH39</f>
        <v>130661.87677616253</v>
      </c>
      <c r="AI40" s="378">
        <f t="shared" ref="AI40" si="22">AI16+AI26+AI37+AI38+AI39</f>
        <v>152146.94541855401</v>
      </c>
      <c r="AJ40" s="92"/>
      <c r="AK40" s="379" t="s">
        <v>60</v>
      </c>
      <c r="AL40" s="380">
        <f>AL16+AL26+AL37+AL38+AL39</f>
        <v>0</v>
      </c>
      <c r="AM40" s="378">
        <f t="shared" ref="AM40" si="23">AM16+AM26+AM37+AM38+AM39</f>
        <v>69576.789003979284</v>
      </c>
      <c r="AN40" s="378">
        <f t="shared" ref="AN40" si="24">AN16+AN26+AN37+AN38+AN39</f>
        <v>80538.153082143384</v>
      </c>
      <c r="AO40" s="92"/>
      <c r="AP40" s="92"/>
      <c r="AQ40" s="92"/>
      <c r="AR40" s="92"/>
      <c r="AS40" s="92"/>
      <c r="AT40" s="92"/>
      <c r="AU40" s="92"/>
      <c r="AV40" s="95"/>
      <c r="AW40" s="95"/>
      <c r="AX40" s="95"/>
      <c r="AY40" s="95"/>
      <c r="AZ40" s="95"/>
      <c r="BA40" s="95"/>
      <c r="BB40" s="95"/>
      <c r="BC40" s="95"/>
      <c r="BD40" s="95"/>
    </row>
    <row r="41" spans="1:56" s="20" customFormat="1" ht="27" thickBot="1" x14ac:dyDescent="0.9">
      <c r="B41" s="367" t="s">
        <v>238</v>
      </c>
      <c r="C41" s="365"/>
      <c r="D41" s="365"/>
      <c r="E41" s="366"/>
      <c r="G41" s="367" t="s">
        <v>238</v>
      </c>
      <c r="H41" s="365"/>
      <c r="I41" s="365"/>
      <c r="J41" s="366"/>
      <c r="L41" s="367" t="s">
        <v>238</v>
      </c>
      <c r="M41" s="371"/>
      <c r="N41" s="365"/>
      <c r="O41" s="366"/>
      <c r="Q41" s="367" t="s">
        <v>238</v>
      </c>
      <c r="R41" s="371"/>
      <c r="S41" s="365"/>
      <c r="T41" s="366"/>
      <c r="V41" s="367" t="s">
        <v>238</v>
      </c>
      <c r="W41" s="371"/>
      <c r="X41" s="365"/>
      <c r="Y41" s="366"/>
      <c r="AA41" s="367" t="s">
        <v>238</v>
      </c>
      <c r="AB41" s="371"/>
      <c r="AC41" s="365"/>
      <c r="AD41" s="366"/>
      <c r="AF41" s="367" t="s">
        <v>238</v>
      </c>
      <c r="AG41" s="371"/>
      <c r="AH41" s="365"/>
      <c r="AI41" s="366"/>
      <c r="AK41" s="367" t="s">
        <v>240</v>
      </c>
      <c r="AL41" s="370"/>
      <c r="AM41" s="368"/>
      <c r="AN41" s="369"/>
    </row>
    <row r="42" spans="1:56" s="20" customFormat="1" ht="23.5" x14ac:dyDescent="0.75">
      <c r="AP42" s="141" t="s">
        <v>61</v>
      </c>
    </row>
    <row r="43" spans="1:56" s="20" customFormat="1" ht="23.5" x14ac:dyDescent="0.75">
      <c r="AP43" s="141"/>
    </row>
    <row r="44" spans="1:56" s="20" customFormat="1" ht="23.5" x14ac:dyDescent="0.75">
      <c r="AP44" s="141"/>
    </row>
    <row r="45" spans="1:56" s="20" customFormat="1" ht="24" thickBot="1" x14ac:dyDescent="0.65">
      <c r="AK45" s="557" t="s">
        <v>62</v>
      </c>
      <c r="AL45" s="558"/>
      <c r="AM45" s="558"/>
      <c r="AN45" s="558"/>
      <c r="AP45" s="142"/>
      <c r="AQ45" s="559" t="s">
        <v>9</v>
      </c>
      <c r="AR45" s="560"/>
      <c r="AS45" s="560"/>
      <c r="AT45" s="560"/>
      <c r="AU45" s="561"/>
      <c r="AV45" s="559" t="s">
        <v>10</v>
      </c>
      <c r="AW45" s="560"/>
      <c r="AX45" s="560"/>
      <c r="AY45" s="560"/>
      <c r="AZ45" s="561"/>
    </row>
    <row r="46" spans="1:56" s="20" customFormat="1" ht="24" thickBot="1" x14ac:dyDescent="0.65">
      <c r="AK46" s="143"/>
      <c r="AL46" s="144" t="s">
        <v>29</v>
      </c>
      <c r="AM46" s="145" t="s">
        <v>30</v>
      </c>
      <c r="AN46" s="146" t="s">
        <v>31</v>
      </c>
      <c r="AP46" s="147"/>
      <c r="AQ46" s="147" t="s">
        <v>63</v>
      </c>
      <c r="AR46" s="147" t="s">
        <v>64</v>
      </c>
      <c r="AS46" s="147" t="s">
        <v>65</v>
      </c>
      <c r="AT46" s="147" t="s">
        <v>66</v>
      </c>
      <c r="AU46" s="148" t="s">
        <v>67</v>
      </c>
      <c r="AV46" s="147" t="s">
        <v>63</v>
      </c>
      <c r="AW46" s="147" t="s">
        <v>64</v>
      </c>
      <c r="AX46" s="147" t="s">
        <v>65</v>
      </c>
      <c r="AY46" s="147" t="s">
        <v>66</v>
      </c>
      <c r="AZ46" s="149" t="s">
        <v>67</v>
      </c>
    </row>
    <row r="47" spans="1:56" s="20" customFormat="1" ht="22.5" x14ac:dyDescent="0.65">
      <c r="AK47" s="150" t="s">
        <v>68</v>
      </c>
      <c r="AL47" s="151"/>
      <c r="AM47" s="152">
        <v>2241.75</v>
      </c>
      <c r="AN47" s="153">
        <v>4179.3318708623501</v>
      </c>
      <c r="AP47" s="154" t="s">
        <v>69</v>
      </c>
      <c r="AQ47" s="155">
        <v>553.33333333333326</v>
      </c>
      <c r="AR47" s="155">
        <v>1580.1666666666665</v>
      </c>
      <c r="AS47" s="155">
        <v>0</v>
      </c>
      <c r="AT47" s="155">
        <v>108.25</v>
      </c>
      <c r="AU47" s="156">
        <v>2241.75</v>
      </c>
      <c r="AV47" s="155">
        <v>1126.25</v>
      </c>
      <c r="AW47" s="155">
        <v>2801.4752041956835</v>
      </c>
      <c r="AX47" s="155">
        <v>47.836666666666652</v>
      </c>
      <c r="AY47" s="155">
        <v>203.77000000000004</v>
      </c>
      <c r="AZ47" s="157">
        <v>4179.3318708623501</v>
      </c>
      <c r="BB47" s="389">
        <f>+AR47+AT47</f>
        <v>1688.4166666666665</v>
      </c>
      <c r="BD47" s="389">
        <f>+AW47+AY47+AX47</f>
        <v>3053.0818708623501</v>
      </c>
    </row>
    <row r="48" spans="1:56" s="20" customFormat="1" ht="22.5" x14ac:dyDescent="0.65">
      <c r="AK48" s="150" t="s">
        <v>70</v>
      </c>
      <c r="AL48" s="158"/>
      <c r="AM48" s="159">
        <v>795.25</v>
      </c>
      <c r="AN48" s="160">
        <v>2178.3727057002834</v>
      </c>
      <c r="AP48" s="154" t="s">
        <v>71</v>
      </c>
      <c r="AQ48" s="155">
        <v>312.83333333333337</v>
      </c>
      <c r="AR48" s="155">
        <v>447.41666666666663</v>
      </c>
      <c r="AS48" s="155">
        <v>0</v>
      </c>
      <c r="AT48" s="155">
        <v>35</v>
      </c>
      <c r="AU48" s="156">
        <v>795.25</v>
      </c>
      <c r="AV48" s="155">
        <v>785.41666666666674</v>
      </c>
      <c r="AW48" s="155">
        <v>1186.4160390336167</v>
      </c>
      <c r="AX48" s="155">
        <v>23.083333333333336</v>
      </c>
      <c r="AY48" s="155">
        <v>183.45666666666665</v>
      </c>
      <c r="AZ48" s="157">
        <v>2178.3727057002834</v>
      </c>
      <c r="BB48" s="389">
        <f t="shared" ref="BB48:BB50" si="25">+AR48+AT48</f>
        <v>482.41666666666663</v>
      </c>
      <c r="BD48" s="389">
        <f t="shared" ref="BD48:BD50" si="26">+AW48+AY48+AX48</f>
        <v>1392.9560390336167</v>
      </c>
    </row>
    <row r="49" spans="2:56" s="20" customFormat="1" ht="23.25" customHeight="1" x14ac:dyDescent="0.65">
      <c r="AK49" s="150" t="s">
        <v>72</v>
      </c>
      <c r="AL49" s="158"/>
      <c r="AM49" s="159">
        <v>1258</v>
      </c>
      <c r="AN49" s="160">
        <v>5573</v>
      </c>
      <c r="AP49" s="154" t="s">
        <v>73</v>
      </c>
      <c r="AQ49" s="155">
        <v>626</v>
      </c>
      <c r="AR49" s="155">
        <v>604</v>
      </c>
      <c r="AS49" s="155">
        <v>0</v>
      </c>
      <c r="AT49" s="155">
        <v>28</v>
      </c>
      <c r="AU49" s="156">
        <v>1258</v>
      </c>
      <c r="AV49" s="155">
        <v>2218</v>
      </c>
      <c r="AW49" s="155">
        <v>2923</v>
      </c>
      <c r="AX49" s="155">
        <v>104</v>
      </c>
      <c r="AY49" s="155">
        <v>328</v>
      </c>
      <c r="AZ49" s="157">
        <v>5573</v>
      </c>
      <c r="BB49" s="389">
        <f t="shared" si="25"/>
        <v>632</v>
      </c>
      <c r="BD49" s="389">
        <f t="shared" si="26"/>
        <v>3355</v>
      </c>
    </row>
    <row r="50" spans="2:56" s="20" customFormat="1" ht="23.25" customHeight="1" thickBot="1" x14ac:dyDescent="0.65">
      <c r="AK50" s="161" t="s">
        <v>74</v>
      </c>
      <c r="AL50" s="162"/>
      <c r="AM50" s="163">
        <f>SUM(AM47:AM49)</f>
        <v>4295</v>
      </c>
      <c r="AN50" s="164">
        <f>SUM(AN47:AN49)</f>
        <v>11930.704576562634</v>
      </c>
      <c r="AP50" s="147" t="s">
        <v>67</v>
      </c>
      <c r="AQ50" s="165">
        <f t="shared" ref="AQ50:AZ50" si="27">SUM(AQ47:AQ49)</f>
        <v>1492.1666666666665</v>
      </c>
      <c r="AR50" s="165">
        <f t="shared" si="27"/>
        <v>2631.583333333333</v>
      </c>
      <c r="AS50" s="165">
        <f t="shared" si="27"/>
        <v>0</v>
      </c>
      <c r="AT50" s="165">
        <f t="shared" si="27"/>
        <v>171.25</v>
      </c>
      <c r="AU50" s="166">
        <f t="shared" si="27"/>
        <v>4295</v>
      </c>
      <c r="AV50" s="165">
        <f t="shared" si="27"/>
        <v>4129.666666666667</v>
      </c>
      <c r="AW50" s="165">
        <f t="shared" si="27"/>
        <v>6910.8912432293</v>
      </c>
      <c r="AX50" s="165">
        <f t="shared" si="27"/>
        <v>174.92</v>
      </c>
      <c r="AY50" s="165">
        <f t="shared" si="27"/>
        <v>715.22666666666669</v>
      </c>
      <c r="AZ50" s="167">
        <f t="shared" si="27"/>
        <v>11930.704576562634</v>
      </c>
      <c r="BB50" s="389">
        <f t="shared" si="25"/>
        <v>2802.833333333333</v>
      </c>
      <c r="BD50" s="389">
        <f t="shared" si="26"/>
        <v>7801.0379098959665</v>
      </c>
    </row>
    <row r="51" spans="2:56" s="20" customFormat="1" ht="23.25" customHeight="1" x14ac:dyDescent="0.65">
      <c r="AK51" s="21"/>
      <c r="AL51" s="21"/>
      <c r="AM51" s="21"/>
      <c r="AN51" s="21"/>
    </row>
    <row r="52" spans="2:56" s="20" customFormat="1" ht="23.25" customHeight="1" thickBot="1" x14ac:dyDescent="0.65">
      <c r="AK52" s="168" t="s">
        <v>75</v>
      </c>
      <c r="AL52" s="169"/>
      <c r="AM52" s="169"/>
      <c r="AN52" s="169"/>
    </row>
    <row r="53" spans="2:56" s="20" customFormat="1" ht="23.25" customHeight="1" thickBot="1" x14ac:dyDescent="0.65">
      <c r="AK53" s="143"/>
      <c r="AL53" s="144" t="s">
        <v>29</v>
      </c>
      <c r="AM53" s="145" t="s">
        <v>30</v>
      </c>
      <c r="AN53" s="146" t="s">
        <v>31</v>
      </c>
    </row>
    <row r="54" spans="2:56" s="20" customFormat="1" ht="23.25" customHeight="1" x14ac:dyDescent="0.65">
      <c r="AK54" s="150" t="s">
        <v>69</v>
      </c>
      <c r="AL54" s="151"/>
      <c r="AM54" s="152"/>
      <c r="AN54" s="153"/>
    </row>
    <row r="55" spans="2:56" s="20" customFormat="1" ht="23.25" customHeight="1" x14ac:dyDescent="0.65">
      <c r="AK55" s="150" t="s">
        <v>71</v>
      </c>
      <c r="AL55" s="158"/>
      <c r="AM55" s="159"/>
      <c r="AN55" s="160"/>
    </row>
    <row r="56" spans="2:56" s="20" customFormat="1" ht="29" x14ac:dyDescent="0.9">
      <c r="B56" s="140"/>
      <c r="C56" s="170"/>
      <c r="D56" s="140"/>
      <c r="E56" s="140"/>
      <c r="F56" s="170"/>
      <c r="G56" s="171"/>
      <c r="H56" s="140"/>
      <c r="I56" s="140"/>
      <c r="J56" s="140"/>
      <c r="K56" s="170"/>
      <c r="L56" s="140"/>
      <c r="M56" s="140"/>
      <c r="P56" s="170"/>
      <c r="Q56" s="140"/>
      <c r="R56" s="140"/>
      <c r="AK56" s="150" t="s">
        <v>73</v>
      </c>
      <c r="AL56" s="158"/>
      <c r="AM56" s="159"/>
      <c r="AN56" s="160"/>
    </row>
    <row r="57" spans="2:56" s="20" customFormat="1" ht="28.5" thickBot="1" x14ac:dyDescent="0.85">
      <c r="B57" s="140"/>
      <c r="C57" s="140"/>
      <c r="D57" s="140"/>
      <c r="E57" s="140"/>
      <c r="F57" s="140"/>
      <c r="G57" s="172"/>
      <c r="I57" s="140"/>
      <c r="J57" s="140"/>
      <c r="K57" s="140"/>
      <c r="L57" s="140"/>
      <c r="M57" s="140"/>
      <c r="P57" s="140"/>
      <c r="Q57" s="140"/>
      <c r="R57" s="140"/>
      <c r="AK57" s="161" t="s">
        <v>76</v>
      </c>
      <c r="AL57" s="162"/>
      <c r="AM57" s="163">
        <f>SUM(AM54:AM56)</f>
        <v>0</v>
      </c>
      <c r="AN57" s="163">
        <f>SUM(AN54:AN56)</f>
        <v>0</v>
      </c>
    </row>
    <row r="58" spans="2:56" s="20" customFormat="1" ht="28" x14ac:dyDescent="0.8">
      <c r="B58" s="140"/>
      <c r="C58" s="140"/>
      <c r="D58" s="140"/>
      <c r="E58" s="140"/>
      <c r="F58" s="140"/>
      <c r="G58" s="172"/>
      <c r="I58" s="140"/>
      <c r="J58" s="140"/>
      <c r="K58" s="140"/>
      <c r="L58" s="140"/>
      <c r="M58" s="140"/>
      <c r="P58" s="140"/>
      <c r="Q58" s="140"/>
      <c r="R58" s="140"/>
    </row>
    <row r="59" spans="2:56" s="20" customFormat="1" ht="28" x14ac:dyDescent="0.8">
      <c r="B59" s="140"/>
      <c r="C59" s="140"/>
      <c r="D59" s="140"/>
      <c r="E59" s="140"/>
      <c r="F59" s="140"/>
      <c r="G59" s="172"/>
      <c r="I59" s="140"/>
      <c r="J59" s="140"/>
      <c r="K59" s="140"/>
      <c r="L59" s="140"/>
      <c r="M59" s="140"/>
      <c r="P59" s="140"/>
      <c r="Q59" s="140"/>
      <c r="R59" s="140"/>
    </row>
    <row r="60" spans="2:56" s="20" customFormat="1" x14ac:dyDescent="0.6"/>
    <row r="61" spans="2:56" s="20" customFormat="1" x14ac:dyDescent="0.6"/>
    <row r="62" spans="2:56" s="20" customFormat="1" x14ac:dyDescent="0.6"/>
    <row r="63" spans="2:56" s="20" customFormat="1" x14ac:dyDescent="0.6"/>
    <row r="64" spans="2:56" s="20" customFormat="1" x14ac:dyDescent="0.6"/>
    <row r="65" s="20" customFormat="1" x14ac:dyDescent="0.6"/>
    <row r="66" s="20" customFormat="1" x14ac:dyDescent="0.6"/>
    <row r="67" s="20" customFormat="1" x14ac:dyDescent="0.6"/>
    <row r="68" s="20" customFormat="1" x14ac:dyDescent="0.6"/>
    <row r="69" s="20" customFormat="1" x14ac:dyDescent="0.6"/>
    <row r="70" s="20" customFormat="1" x14ac:dyDescent="0.6"/>
    <row r="71" s="20" customFormat="1" x14ac:dyDescent="0.6"/>
    <row r="72" s="20" customFormat="1" x14ac:dyDescent="0.6"/>
    <row r="73" s="20" customFormat="1" x14ac:dyDescent="0.6"/>
    <row r="74" s="20" customFormat="1" x14ac:dyDescent="0.6"/>
    <row r="75" s="20" customFormat="1" x14ac:dyDescent="0.6"/>
    <row r="76" s="20" customFormat="1" x14ac:dyDescent="0.6"/>
    <row r="77" s="20" customFormat="1" x14ac:dyDescent="0.6"/>
    <row r="78" s="20" customFormat="1" x14ac:dyDescent="0.6"/>
    <row r="79" s="20" customFormat="1" x14ac:dyDescent="0.6"/>
    <row r="80" s="20" customFormat="1" x14ac:dyDescent="0.6"/>
    <row r="81" s="20" customFormat="1" x14ac:dyDescent="0.6"/>
    <row r="82" s="20" customFormat="1" x14ac:dyDescent="0.6"/>
    <row r="83" s="20" customFormat="1" x14ac:dyDescent="0.6"/>
    <row r="84" s="20" customFormat="1" x14ac:dyDescent="0.6"/>
    <row r="85" s="20" customFormat="1" x14ac:dyDescent="0.6"/>
    <row r="86" s="20" customFormat="1" x14ac:dyDescent="0.6"/>
    <row r="87" s="20" customFormat="1" x14ac:dyDescent="0.6"/>
    <row r="88" s="20" customFormat="1" x14ac:dyDescent="0.6"/>
    <row r="89" s="20" customFormat="1" x14ac:dyDescent="0.6"/>
    <row r="90" s="20" customFormat="1" x14ac:dyDescent="0.6"/>
    <row r="91" s="20" customFormat="1" x14ac:dyDescent="0.6"/>
    <row r="92" s="20" customFormat="1" x14ac:dyDescent="0.6"/>
    <row r="93" s="20" customFormat="1" x14ac:dyDescent="0.6"/>
    <row r="94" s="20" customFormat="1" x14ac:dyDescent="0.6"/>
    <row r="95" s="20" customFormat="1" x14ac:dyDescent="0.6"/>
    <row r="96" s="20" customFormat="1" x14ac:dyDescent="0.6"/>
    <row r="97" s="20" customFormat="1" x14ac:dyDescent="0.6"/>
    <row r="98" s="20" customFormat="1" x14ac:dyDescent="0.6"/>
    <row r="99" s="20" customFormat="1" x14ac:dyDescent="0.6"/>
    <row r="100" s="20" customFormat="1" x14ac:dyDescent="0.6"/>
    <row r="101" s="20" customFormat="1" x14ac:dyDescent="0.6"/>
    <row r="102" s="20" customFormat="1" x14ac:dyDescent="0.6"/>
    <row r="103" s="20" customFormat="1" x14ac:dyDescent="0.6"/>
    <row r="104" s="20" customFormat="1" x14ac:dyDescent="0.6"/>
    <row r="105" s="20" customFormat="1" x14ac:dyDescent="0.6"/>
    <row r="106" s="20" customFormat="1" x14ac:dyDescent="0.6"/>
    <row r="107" s="20" customFormat="1" x14ac:dyDescent="0.6"/>
    <row r="108" s="20" customFormat="1" x14ac:dyDescent="0.6"/>
    <row r="109" s="20" customFormat="1" x14ac:dyDescent="0.6"/>
    <row r="110" s="20" customFormat="1" x14ac:dyDescent="0.6"/>
    <row r="111" s="20" customFormat="1" x14ac:dyDescent="0.6"/>
    <row r="112" s="20" customFormat="1" x14ac:dyDescent="0.6"/>
    <row r="113" s="20" customFormat="1" x14ac:dyDescent="0.6"/>
    <row r="114" s="20" customFormat="1" x14ac:dyDescent="0.6"/>
    <row r="115" s="20" customFormat="1" x14ac:dyDescent="0.6"/>
    <row r="116" s="20" customFormat="1" x14ac:dyDescent="0.6"/>
    <row r="117" s="20" customFormat="1" x14ac:dyDescent="0.6"/>
    <row r="118" s="20" customFormat="1" x14ac:dyDescent="0.6"/>
    <row r="119" s="20" customFormat="1" x14ac:dyDescent="0.6"/>
    <row r="120" s="20" customFormat="1" x14ac:dyDescent="0.6"/>
    <row r="121" s="20" customFormat="1" x14ac:dyDescent="0.6"/>
    <row r="122" s="20" customFormat="1" x14ac:dyDescent="0.6"/>
    <row r="123" s="20" customFormat="1" x14ac:dyDescent="0.6"/>
    <row r="124" s="20" customFormat="1" x14ac:dyDescent="0.6"/>
    <row r="125" s="20" customFormat="1" x14ac:dyDescent="0.6"/>
    <row r="126" s="20" customFormat="1" x14ac:dyDescent="0.6"/>
    <row r="127" s="20" customFormat="1" x14ac:dyDescent="0.6"/>
    <row r="128" s="20" customFormat="1" x14ac:dyDescent="0.6"/>
    <row r="129" s="20" customFormat="1" x14ac:dyDescent="0.6"/>
    <row r="130" s="20" customFormat="1" x14ac:dyDescent="0.6"/>
    <row r="131" s="20" customFormat="1" x14ac:dyDescent="0.6"/>
    <row r="132" s="20" customFormat="1" x14ac:dyDescent="0.6"/>
    <row r="133" s="20" customFormat="1" x14ac:dyDescent="0.6"/>
    <row r="134" s="20" customFormat="1" x14ac:dyDescent="0.6"/>
    <row r="135" s="20" customFormat="1" x14ac:dyDescent="0.6"/>
    <row r="136" s="20" customFormat="1" x14ac:dyDescent="0.6"/>
    <row r="137" s="20" customFormat="1" x14ac:dyDescent="0.6"/>
    <row r="138" s="20" customFormat="1" x14ac:dyDescent="0.6"/>
    <row r="139" s="20" customFormat="1" x14ac:dyDescent="0.6"/>
    <row r="140" s="20" customFormat="1" x14ac:dyDescent="0.6"/>
    <row r="141" s="20" customFormat="1" x14ac:dyDescent="0.6"/>
    <row r="142" s="20" customFormat="1" x14ac:dyDescent="0.6"/>
    <row r="143" s="20" customFormat="1" x14ac:dyDescent="0.6"/>
    <row r="144" s="20" customFormat="1" x14ac:dyDescent="0.6"/>
    <row r="145" spans="20:25" s="20" customFormat="1" x14ac:dyDescent="0.6"/>
    <row r="146" spans="20:25" s="20" customFormat="1" x14ac:dyDescent="0.6"/>
    <row r="147" spans="20:25" s="20" customFormat="1" x14ac:dyDescent="0.6"/>
    <row r="148" spans="20:25" s="20" customFormat="1" x14ac:dyDescent="0.6"/>
    <row r="149" spans="20:25" s="20" customFormat="1" x14ac:dyDescent="0.6"/>
    <row r="150" spans="20:25" s="20" customFormat="1" x14ac:dyDescent="0.6">
      <c r="T150" s="26"/>
      <c r="U150" s="25"/>
      <c r="V150" s="26"/>
      <c r="W150" s="26"/>
      <c r="X150" s="26"/>
      <c r="Y150" s="26"/>
    </row>
    <row r="151" spans="20:25" s="20" customFormat="1" x14ac:dyDescent="0.6">
      <c r="T151" s="26"/>
      <c r="U151" s="25"/>
      <c r="V151" s="26"/>
      <c r="W151" s="26"/>
      <c r="X151" s="26"/>
      <c r="Y151" s="26"/>
    </row>
    <row r="152" spans="20:25" s="20" customFormat="1" x14ac:dyDescent="0.6">
      <c r="T152" s="26"/>
      <c r="U152" s="25"/>
      <c r="V152" s="26"/>
      <c r="W152" s="26"/>
      <c r="X152" s="26"/>
      <c r="Y152" s="26"/>
    </row>
    <row r="153" spans="20:25" s="20" customFormat="1" x14ac:dyDescent="0.6">
      <c r="T153" s="26"/>
      <c r="U153" s="25"/>
      <c r="V153" s="26"/>
      <c r="W153" s="26"/>
      <c r="X153" s="26"/>
      <c r="Y153" s="26"/>
    </row>
    <row r="154" spans="20:25" s="20" customFormat="1" x14ac:dyDescent="0.6">
      <c r="T154" s="26"/>
      <c r="U154" s="25"/>
      <c r="V154" s="26"/>
      <c r="W154" s="26"/>
      <c r="X154" s="26"/>
      <c r="Y154" s="26"/>
    </row>
    <row r="155" spans="20:25" s="20" customFormat="1" x14ac:dyDescent="0.6">
      <c r="T155" s="26"/>
      <c r="U155" s="25"/>
      <c r="V155" s="26"/>
      <c r="W155" s="26"/>
      <c r="X155" s="26"/>
      <c r="Y155" s="26"/>
    </row>
    <row r="156" spans="20:25" s="20" customFormat="1" x14ac:dyDescent="0.6">
      <c r="T156" s="26"/>
      <c r="U156" s="25"/>
      <c r="V156" s="26"/>
      <c r="W156" s="26"/>
      <c r="X156" s="26"/>
      <c r="Y156" s="26"/>
    </row>
    <row r="157" spans="20:25" s="20" customFormat="1" x14ac:dyDescent="0.6">
      <c r="T157" s="26"/>
      <c r="U157" s="25"/>
      <c r="V157" s="26"/>
      <c r="W157" s="26"/>
      <c r="X157" s="26"/>
      <c r="Y157" s="26"/>
    </row>
    <row r="158" spans="20:25" s="20" customFormat="1" x14ac:dyDescent="0.6">
      <c r="T158" s="26"/>
      <c r="U158" s="25"/>
      <c r="V158" s="26"/>
      <c r="W158" s="26"/>
      <c r="X158" s="26"/>
      <c r="Y158" s="26"/>
    </row>
    <row r="159" spans="20:25" s="20" customFormat="1" x14ac:dyDescent="0.6">
      <c r="T159" s="26"/>
      <c r="U159" s="25"/>
      <c r="V159" s="26"/>
      <c r="W159" s="26"/>
      <c r="X159" s="26"/>
      <c r="Y159" s="26"/>
    </row>
    <row r="160" spans="20:25" s="20" customFormat="1" x14ac:dyDescent="0.6">
      <c r="T160" s="26"/>
      <c r="U160" s="25"/>
      <c r="V160" s="26"/>
      <c r="W160" s="26"/>
      <c r="X160" s="26"/>
      <c r="Y160" s="26"/>
    </row>
    <row r="161" spans="20:25" s="20" customFormat="1" x14ac:dyDescent="0.6">
      <c r="T161" s="26"/>
      <c r="U161" s="25"/>
      <c r="V161" s="26"/>
      <c r="W161" s="26"/>
      <c r="X161" s="26"/>
      <c r="Y161" s="26"/>
    </row>
    <row r="162" spans="20:25" s="20" customFormat="1" x14ac:dyDescent="0.6">
      <c r="T162" s="26"/>
      <c r="U162" s="25"/>
      <c r="V162" s="26"/>
      <c r="W162" s="26"/>
      <c r="X162" s="26"/>
      <c r="Y162" s="26"/>
    </row>
    <row r="163" spans="20:25" s="20" customFormat="1" x14ac:dyDescent="0.6">
      <c r="T163" s="26"/>
      <c r="U163" s="25"/>
      <c r="V163" s="26"/>
      <c r="W163" s="26"/>
      <c r="X163" s="26"/>
      <c r="Y163" s="26"/>
    </row>
    <row r="164" spans="20:25" s="20" customFormat="1" x14ac:dyDescent="0.6">
      <c r="T164" s="26"/>
      <c r="U164" s="25"/>
      <c r="V164" s="26"/>
      <c r="W164" s="26"/>
      <c r="X164" s="26"/>
      <c r="Y164" s="26"/>
    </row>
    <row r="165" spans="20:25" s="20" customFormat="1" x14ac:dyDescent="0.6">
      <c r="T165" s="26"/>
      <c r="U165" s="25"/>
      <c r="V165" s="26"/>
      <c r="W165" s="26"/>
      <c r="X165" s="26"/>
      <c r="Y165" s="26"/>
    </row>
    <row r="166" spans="20:25" s="20" customFormat="1" x14ac:dyDescent="0.6">
      <c r="T166" s="26"/>
      <c r="U166" s="25"/>
      <c r="V166" s="26"/>
      <c r="W166" s="26"/>
      <c r="X166" s="26"/>
      <c r="Y166" s="26"/>
    </row>
  </sheetData>
  <mergeCells count="55">
    <mergeCell ref="B3:D3"/>
    <mergeCell ref="AK45:AN45"/>
    <mergeCell ref="AQ45:AU45"/>
    <mergeCell ref="AV45:AZ45"/>
    <mergeCell ref="AF17:AI17"/>
    <mergeCell ref="AK17:AN17"/>
    <mergeCell ref="B27:E27"/>
    <mergeCell ref="G27:J27"/>
    <mergeCell ref="L27:O27"/>
    <mergeCell ref="Q27:T27"/>
    <mergeCell ref="V27:Y27"/>
    <mergeCell ref="AA27:AD27"/>
    <mergeCell ref="AF27:AI27"/>
    <mergeCell ref="AK27:AN27"/>
    <mergeCell ref="AF7:AI7"/>
    <mergeCell ref="AK7:AN7"/>
    <mergeCell ref="AP10:AS10"/>
    <mergeCell ref="AP14:AS14"/>
    <mergeCell ref="B17:E17"/>
    <mergeCell ref="G17:J17"/>
    <mergeCell ref="L17:O17"/>
    <mergeCell ref="Q17:T17"/>
    <mergeCell ref="V17:Y17"/>
    <mergeCell ref="AA17:AD17"/>
    <mergeCell ref="AK4:AK5"/>
    <mergeCell ref="AL4:AN4"/>
    <mergeCell ref="AP6:AS6"/>
    <mergeCell ref="B7:E7"/>
    <mergeCell ref="G7:J7"/>
    <mergeCell ref="L7:O7"/>
    <mergeCell ref="Q7:T7"/>
    <mergeCell ref="V7:Y7"/>
    <mergeCell ref="AA7:AD7"/>
    <mergeCell ref="R4:T4"/>
    <mergeCell ref="V4:V5"/>
    <mergeCell ref="W4:Y4"/>
    <mergeCell ref="AA4:AA5"/>
    <mergeCell ref="AB4:AD4"/>
    <mergeCell ref="AF4:AF5"/>
    <mergeCell ref="AF3:AI3"/>
    <mergeCell ref="AK3:AN3"/>
    <mergeCell ref="AP3:AS3"/>
    <mergeCell ref="B4:B5"/>
    <mergeCell ref="C4:E4"/>
    <mergeCell ref="G4:G6"/>
    <mergeCell ref="H4:J4"/>
    <mergeCell ref="L4:L5"/>
    <mergeCell ref="M4:O4"/>
    <mergeCell ref="Q4:Q5"/>
    <mergeCell ref="G3:J3"/>
    <mergeCell ref="L3:O3"/>
    <mergeCell ref="Q3:T3"/>
    <mergeCell ref="V3:Y3"/>
    <mergeCell ref="AA3:AD3"/>
    <mergeCell ref="AG4:A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K17"/>
  <sheetViews>
    <sheetView workbookViewId="0">
      <selection activeCell="J5" sqref="J5:J7"/>
    </sheetView>
  </sheetViews>
  <sheetFormatPr defaultRowHeight="14" x14ac:dyDescent="0.3"/>
  <cols>
    <col min="4" max="5" width="14" customWidth="1"/>
    <col min="9" max="9" width="9.33203125" bestFit="1" customWidth="1"/>
  </cols>
  <sheetData>
    <row r="4" spans="4:11" ht="14.5" thickBot="1" x14ac:dyDescent="0.35"/>
    <row r="5" spans="4:11" ht="26" thickBot="1" x14ac:dyDescent="0.35">
      <c r="D5" s="225" t="s">
        <v>124</v>
      </c>
      <c r="E5" s="226" t="s">
        <v>125</v>
      </c>
      <c r="H5" t="s">
        <v>6</v>
      </c>
      <c r="I5">
        <f>+D10+(E11/3)</f>
        <v>300667</v>
      </c>
      <c r="J5">
        <f>(E15/3+(D16-D10))/2</f>
        <v>135523.66666666666</v>
      </c>
      <c r="K5">
        <f>SUM(I5:J5)</f>
        <v>436190.66666666663</v>
      </c>
    </row>
    <row r="6" spans="4:11" ht="26" thickBot="1" x14ac:dyDescent="0.35">
      <c r="D6" s="225" t="s">
        <v>126</v>
      </c>
      <c r="E6" s="226" t="s">
        <v>125</v>
      </c>
      <c r="H6" t="s">
        <v>9</v>
      </c>
      <c r="I6" s="231">
        <f>+D10+(E11)</f>
        <v>378667</v>
      </c>
      <c r="J6">
        <f>+J7</f>
        <v>79299.5</v>
      </c>
      <c r="K6">
        <f t="shared" ref="K6:K7" si="0">SUM(I6:J6)</f>
        <v>457966.5</v>
      </c>
    </row>
    <row r="7" spans="4:11" ht="26" thickBot="1" x14ac:dyDescent="0.35">
      <c r="D7" s="225" t="s">
        <v>127</v>
      </c>
      <c r="E7" s="226" t="s">
        <v>125</v>
      </c>
      <c r="H7" t="s">
        <v>10</v>
      </c>
      <c r="I7" s="231">
        <f>+D10+E11</f>
        <v>378667</v>
      </c>
      <c r="J7">
        <f>(E15+(D16-D10))/4</f>
        <v>79299.5</v>
      </c>
      <c r="K7">
        <f t="shared" si="0"/>
        <v>457966.5</v>
      </c>
    </row>
    <row r="8" spans="4:11" ht="26" thickBot="1" x14ac:dyDescent="0.35">
      <c r="D8" s="225" t="s">
        <v>128</v>
      </c>
      <c r="E8" s="226" t="s">
        <v>125</v>
      </c>
    </row>
    <row r="9" spans="4:11" ht="26" thickBot="1" x14ac:dyDescent="0.35">
      <c r="D9" s="225" t="s">
        <v>129</v>
      </c>
      <c r="E9" s="226" t="s">
        <v>125</v>
      </c>
    </row>
    <row r="10" spans="4:11" ht="26" thickBot="1" x14ac:dyDescent="0.35">
      <c r="D10" s="225">
        <v>261667</v>
      </c>
      <c r="E10" s="226" t="s">
        <v>125</v>
      </c>
    </row>
    <row r="11" spans="4:11" ht="26" thickBot="1" x14ac:dyDescent="0.35">
      <c r="D11" s="225" t="s">
        <v>125</v>
      </c>
      <c r="E11" s="226">
        <v>117000</v>
      </c>
    </row>
    <row r="12" spans="4:11" ht="26" thickBot="1" x14ac:dyDescent="0.35">
      <c r="D12" s="225" t="s">
        <v>130</v>
      </c>
      <c r="E12" s="226" t="s">
        <v>125</v>
      </c>
    </row>
    <row r="13" spans="4:11" ht="26" thickBot="1" x14ac:dyDescent="0.35">
      <c r="D13" s="225" t="s">
        <v>131</v>
      </c>
      <c r="E13" s="226" t="s">
        <v>125</v>
      </c>
    </row>
    <row r="14" spans="4:11" ht="26" thickBot="1" x14ac:dyDescent="0.35">
      <c r="D14" s="225" t="s">
        <v>132</v>
      </c>
      <c r="E14" s="226" t="s">
        <v>125</v>
      </c>
    </row>
    <row r="15" spans="4:11" ht="26" thickBot="1" x14ac:dyDescent="0.35">
      <c r="D15" s="225" t="s">
        <v>125</v>
      </c>
      <c r="E15" s="226">
        <v>69226</v>
      </c>
    </row>
    <row r="16" spans="4:11" ht="26" thickBot="1" x14ac:dyDescent="0.35">
      <c r="D16" s="227">
        <v>509639</v>
      </c>
      <c r="E16" s="228" t="s">
        <v>133</v>
      </c>
    </row>
    <row r="17" spans="4:5" ht="26" thickBot="1" x14ac:dyDescent="0.35">
      <c r="D17" s="229" t="s">
        <v>134</v>
      </c>
      <c r="E17" s="230" t="s">
        <v>135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B1:AG40"/>
  <sheetViews>
    <sheetView showGridLines="0" topLeftCell="A10" zoomScale="70" zoomScaleNormal="70" workbookViewId="0">
      <selection activeCell="I15" sqref="I15:I16"/>
    </sheetView>
  </sheetViews>
  <sheetFormatPr defaultColWidth="9" defaultRowHeight="22.5" x14ac:dyDescent="0.65"/>
  <cols>
    <col min="1" max="1" width="3.33203125" style="173" customWidth="1"/>
    <col min="2" max="2" width="27" style="173" customWidth="1"/>
    <col min="3" max="33" width="11.08203125" style="173" customWidth="1"/>
    <col min="34" max="16384" width="9" style="173"/>
  </cols>
  <sheetData>
    <row r="1" spans="2:9" x14ac:dyDescent="0.65">
      <c r="B1" s="173" t="s">
        <v>77</v>
      </c>
    </row>
    <row r="2" spans="2:9" ht="45" x14ac:dyDescent="0.65">
      <c r="B2" s="174" t="s">
        <v>78</v>
      </c>
      <c r="C2" s="174" t="s">
        <v>63</v>
      </c>
      <c r="D2" s="174" t="s">
        <v>79</v>
      </c>
      <c r="E2" s="174" t="s">
        <v>80</v>
      </c>
      <c r="F2" s="174" t="s">
        <v>81</v>
      </c>
      <c r="G2" s="174" t="s">
        <v>66</v>
      </c>
    </row>
    <row r="3" spans="2:9" x14ac:dyDescent="0.65">
      <c r="B3" s="175" t="s">
        <v>82</v>
      </c>
      <c r="C3" s="176">
        <v>160</v>
      </c>
      <c r="D3" s="176">
        <v>276</v>
      </c>
      <c r="E3" s="176">
        <v>904</v>
      </c>
      <c r="F3" s="176">
        <v>10</v>
      </c>
      <c r="G3" s="176">
        <v>45</v>
      </c>
    </row>
    <row r="4" spans="2:9" x14ac:dyDescent="0.65">
      <c r="B4" s="175" t="s">
        <v>83</v>
      </c>
      <c r="C4" s="176">
        <v>57</v>
      </c>
      <c r="D4" s="176">
        <v>121</v>
      </c>
      <c r="E4" s="176">
        <v>219</v>
      </c>
      <c r="F4" s="176">
        <v>2</v>
      </c>
      <c r="G4" s="176">
        <v>7</v>
      </c>
    </row>
    <row r="5" spans="2:9" x14ac:dyDescent="0.65">
      <c r="B5" s="175" t="s">
        <v>84</v>
      </c>
      <c r="C5" s="176">
        <v>50</v>
      </c>
      <c r="D5" s="176">
        <v>109</v>
      </c>
      <c r="E5" s="176">
        <v>294</v>
      </c>
      <c r="F5" s="176">
        <v>7</v>
      </c>
      <c r="G5" s="176">
        <v>7</v>
      </c>
    </row>
    <row r="6" spans="2:9" x14ac:dyDescent="0.65">
      <c r="B6" s="175" t="s">
        <v>85</v>
      </c>
      <c r="C6" s="176">
        <v>87</v>
      </c>
      <c r="D6" s="176">
        <v>153</v>
      </c>
      <c r="E6" s="176">
        <v>281</v>
      </c>
      <c r="F6" s="176">
        <v>6</v>
      </c>
      <c r="G6" s="176">
        <v>6</v>
      </c>
    </row>
    <row r="7" spans="2:9" x14ac:dyDescent="0.65">
      <c r="B7" s="175" t="s">
        <v>86</v>
      </c>
      <c r="C7" s="176">
        <v>19</v>
      </c>
      <c r="D7" s="176">
        <v>16</v>
      </c>
      <c r="E7" s="176">
        <v>40</v>
      </c>
      <c r="F7" s="176">
        <v>0</v>
      </c>
      <c r="G7" s="176">
        <v>8</v>
      </c>
    </row>
    <row r="8" spans="2:9" ht="23.5" x14ac:dyDescent="0.75">
      <c r="B8" s="177" t="s">
        <v>40</v>
      </c>
      <c r="C8" s="178">
        <v>373</v>
      </c>
      <c r="D8" s="178">
        <v>675</v>
      </c>
      <c r="E8" s="178">
        <v>1738</v>
      </c>
      <c r="F8" s="178">
        <v>25</v>
      </c>
      <c r="G8" s="178">
        <v>73</v>
      </c>
    </row>
    <row r="11" spans="2:9" x14ac:dyDescent="0.65">
      <c r="B11" s="173" t="s">
        <v>87</v>
      </c>
    </row>
    <row r="12" spans="2:9" x14ac:dyDescent="0.65">
      <c r="B12" s="179"/>
      <c r="C12" s="180" t="s">
        <v>88</v>
      </c>
    </row>
    <row r="13" spans="2:9" x14ac:dyDescent="0.65">
      <c r="B13" s="181" t="s">
        <v>89</v>
      </c>
      <c r="C13" s="182">
        <v>3200</v>
      </c>
    </row>
    <row r="14" spans="2:9" x14ac:dyDescent="0.65">
      <c r="B14" s="181" t="s">
        <v>90</v>
      </c>
      <c r="C14" s="183">
        <v>2000</v>
      </c>
    </row>
    <row r="15" spans="2:9" x14ac:dyDescent="0.65">
      <c r="I15" s="390">
        <f>+SUM(I28:I32,O28:O32,U28:U32)</f>
        <v>828</v>
      </c>
    </row>
    <row r="16" spans="2:9" x14ac:dyDescent="0.65">
      <c r="I16" s="390">
        <f>+SUM(I21:I25,O21:O25,U21:U25)</f>
        <v>1836</v>
      </c>
    </row>
    <row r="17" spans="2:33" x14ac:dyDescent="0.65">
      <c r="B17" s="173" t="s">
        <v>91</v>
      </c>
      <c r="D17" s="184" t="s">
        <v>92</v>
      </c>
    </row>
    <row r="18" spans="2:33" ht="22.5" customHeight="1" x14ac:dyDescent="0.65">
      <c r="B18" s="565" t="s">
        <v>78</v>
      </c>
      <c r="C18" s="567" t="s">
        <v>93</v>
      </c>
      <c r="D18" s="569" t="s">
        <v>94</v>
      </c>
      <c r="E18" s="565" t="s">
        <v>95</v>
      </c>
      <c r="F18" s="565"/>
      <c r="G18" s="565" t="s">
        <v>96</v>
      </c>
      <c r="H18" s="565"/>
      <c r="I18" s="569" t="s">
        <v>97</v>
      </c>
      <c r="J18" s="569" t="s">
        <v>98</v>
      </c>
      <c r="K18" s="565" t="s">
        <v>99</v>
      </c>
      <c r="L18" s="565"/>
      <c r="M18" s="565" t="s">
        <v>100</v>
      </c>
      <c r="N18" s="565"/>
      <c r="O18" s="569" t="s">
        <v>101</v>
      </c>
      <c r="P18" s="569" t="s">
        <v>102</v>
      </c>
      <c r="Q18" s="565" t="s">
        <v>103</v>
      </c>
      <c r="R18" s="565"/>
      <c r="S18" s="565" t="s">
        <v>104</v>
      </c>
      <c r="T18" s="565"/>
      <c r="U18" s="569" t="s">
        <v>105</v>
      </c>
      <c r="V18" s="569" t="s">
        <v>106</v>
      </c>
      <c r="W18" s="565" t="s">
        <v>107</v>
      </c>
      <c r="X18" s="565"/>
      <c r="Y18" s="565" t="s">
        <v>108</v>
      </c>
      <c r="Z18" s="565"/>
      <c r="AA18" s="569" t="s">
        <v>109</v>
      </c>
      <c r="AB18" s="565" t="s">
        <v>110</v>
      </c>
      <c r="AC18" s="565"/>
      <c r="AD18" s="565" t="s">
        <v>111</v>
      </c>
      <c r="AE18" s="565"/>
      <c r="AF18" s="565" t="s">
        <v>112</v>
      </c>
      <c r="AG18" s="565"/>
    </row>
    <row r="19" spans="2:33" x14ac:dyDescent="0.65">
      <c r="B19" s="566"/>
      <c r="C19" s="568"/>
      <c r="D19" s="570"/>
      <c r="E19" s="185" t="s">
        <v>88</v>
      </c>
      <c r="F19" s="185" t="s">
        <v>113</v>
      </c>
      <c r="G19" s="185" t="s">
        <v>88</v>
      </c>
      <c r="H19" s="185" t="s">
        <v>113</v>
      </c>
      <c r="I19" s="566"/>
      <c r="J19" s="570"/>
      <c r="K19" s="185" t="s">
        <v>88</v>
      </c>
      <c r="L19" s="185" t="s">
        <v>113</v>
      </c>
      <c r="M19" s="185" t="s">
        <v>88</v>
      </c>
      <c r="N19" s="185" t="s">
        <v>113</v>
      </c>
      <c r="O19" s="566"/>
      <c r="P19" s="570"/>
      <c r="Q19" s="185" t="s">
        <v>88</v>
      </c>
      <c r="R19" s="185" t="s">
        <v>113</v>
      </c>
      <c r="S19" s="185" t="s">
        <v>88</v>
      </c>
      <c r="T19" s="185" t="s">
        <v>113</v>
      </c>
      <c r="U19" s="566"/>
      <c r="V19" s="570"/>
      <c r="W19" s="185" t="s">
        <v>88</v>
      </c>
      <c r="X19" s="185" t="s">
        <v>113</v>
      </c>
      <c r="Y19" s="185" t="s">
        <v>88</v>
      </c>
      <c r="Z19" s="185" t="s">
        <v>113</v>
      </c>
      <c r="AA19" s="566"/>
      <c r="AB19" s="185" t="s">
        <v>88</v>
      </c>
      <c r="AC19" s="185" t="s">
        <v>113</v>
      </c>
      <c r="AD19" s="185" t="s">
        <v>88</v>
      </c>
      <c r="AE19" s="185" t="s">
        <v>113</v>
      </c>
      <c r="AF19" s="185" t="s">
        <v>88</v>
      </c>
      <c r="AG19" s="185" t="s">
        <v>113</v>
      </c>
    </row>
    <row r="20" spans="2:33" ht="23.5" x14ac:dyDescent="0.65">
      <c r="B20" s="186" t="s">
        <v>31</v>
      </c>
      <c r="C20" s="187"/>
      <c r="D20" s="188"/>
      <c r="E20" s="189"/>
      <c r="F20" s="189"/>
      <c r="G20" s="189"/>
      <c r="H20" s="190"/>
      <c r="I20" s="187"/>
      <c r="J20" s="188"/>
      <c r="K20" s="189"/>
      <c r="L20" s="189"/>
      <c r="M20" s="189"/>
      <c r="N20" s="190"/>
      <c r="O20" s="187"/>
      <c r="P20" s="188"/>
      <c r="Q20" s="189"/>
      <c r="R20" s="189"/>
      <c r="S20" s="189"/>
      <c r="T20" s="190"/>
      <c r="U20" s="187"/>
      <c r="V20" s="188"/>
      <c r="W20" s="189"/>
      <c r="X20" s="189"/>
      <c r="Y20" s="189"/>
      <c r="Z20" s="190"/>
      <c r="AA20" s="188"/>
      <c r="AB20" s="189"/>
      <c r="AC20" s="189"/>
      <c r="AD20" s="189"/>
      <c r="AE20" s="190"/>
      <c r="AF20" s="189"/>
      <c r="AG20" s="190"/>
    </row>
    <row r="21" spans="2:33" x14ac:dyDescent="0.65">
      <c r="B21" s="191" t="s">
        <v>82</v>
      </c>
      <c r="C21" s="192">
        <v>160</v>
      </c>
      <c r="D21" s="193">
        <v>1911.6666666666667</v>
      </c>
      <c r="E21" s="193">
        <v>3499.2594999999988</v>
      </c>
      <c r="F21" s="193">
        <v>9554.7615954794073</v>
      </c>
      <c r="G21" s="193">
        <v>12625.542358333319</v>
      </c>
      <c r="H21" s="194">
        <v>23072.863440211717</v>
      </c>
      <c r="I21" s="192">
        <v>904</v>
      </c>
      <c r="J21" s="193">
        <v>3987.8912432293</v>
      </c>
      <c r="K21" s="193">
        <v>14555.315472222215</v>
      </c>
      <c r="L21" s="193">
        <v>21032.494278377071</v>
      </c>
      <c r="M21" s="193">
        <v>3152.5581776388881</v>
      </c>
      <c r="N21" s="194">
        <v>5392.4135994473099</v>
      </c>
      <c r="O21" s="192">
        <v>10</v>
      </c>
      <c r="P21" s="193">
        <v>70.919999999999987</v>
      </c>
      <c r="Q21" s="193">
        <v>0</v>
      </c>
      <c r="R21" s="193">
        <v>0</v>
      </c>
      <c r="S21" s="193">
        <v>301.54672250000004</v>
      </c>
      <c r="T21" s="194">
        <v>402.09593632088746</v>
      </c>
      <c r="U21" s="192">
        <v>45</v>
      </c>
      <c r="V21" s="193">
        <v>387.22666666666669</v>
      </c>
      <c r="W21" s="193">
        <v>87.858815476190401</v>
      </c>
      <c r="X21" s="193">
        <v>132.07082022965423</v>
      </c>
      <c r="Y21" s="193">
        <v>782.25776541666585</v>
      </c>
      <c r="Z21" s="194">
        <v>1194.3495402061667</v>
      </c>
      <c r="AA21" s="195"/>
      <c r="AB21" s="195"/>
      <c r="AC21" s="195"/>
      <c r="AD21" s="195"/>
      <c r="AE21" s="196"/>
      <c r="AF21" s="195"/>
      <c r="AG21" s="196"/>
    </row>
    <row r="22" spans="2:33" x14ac:dyDescent="0.65">
      <c r="B22" s="191" t="s">
        <v>83</v>
      </c>
      <c r="C22" s="192">
        <v>57</v>
      </c>
      <c r="D22" s="193">
        <v>608.66666666666663</v>
      </c>
      <c r="E22" s="193">
        <v>1247.7666666666662</v>
      </c>
      <c r="F22" s="193">
        <v>3139.3626303104015</v>
      </c>
      <c r="G22" s="193">
        <v>3123.7754999999993</v>
      </c>
      <c r="H22" s="194">
        <v>5498.4750986741083</v>
      </c>
      <c r="I22" s="192">
        <v>219</v>
      </c>
      <c r="J22" s="193">
        <v>721.09833204367624</v>
      </c>
      <c r="K22" s="193">
        <v>3224.6758333333323</v>
      </c>
      <c r="L22" s="193">
        <v>4595.4965472111599</v>
      </c>
      <c r="M22" s="193">
        <v>770.1794749999998</v>
      </c>
      <c r="N22" s="194">
        <v>1402.2232776223973</v>
      </c>
      <c r="O22" s="192">
        <v>2</v>
      </c>
      <c r="P22" s="193">
        <v>17.75</v>
      </c>
      <c r="Q22" s="193">
        <v>0</v>
      </c>
      <c r="R22" s="193">
        <v>0</v>
      </c>
      <c r="S22" s="193">
        <v>94.506745833333341</v>
      </c>
      <c r="T22" s="194">
        <v>127.37933333333332</v>
      </c>
      <c r="U22" s="192">
        <v>7</v>
      </c>
      <c r="V22" s="193">
        <v>92.353333333333339</v>
      </c>
      <c r="W22" s="193">
        <v>16.985833333333325</v>
      </c>
      <c r="X22" s="193">
        <v>25.148643006263001</v>
      </c>
      <c r="Y22" s="193">
        <v>157.5868416666666</v>
      </c>
      <c r="Z22" s="194">
        <v>237.55552264352832</v>
      </c>
      <c r="AA22" s="195"/>
      <c r="AB22" s="195"/>
      <c r="AC22" s="195"/>
      <c r="AD22" s="195"/>
      <c r="AE22" s="196"/>
      <c r="AF22" s="195"/>
      <c r="AG22" s="196"/>
    </row>
    <row r="23" spans="2:33" x14ac:dyDescent="0.65">
      <c r="B23" s="191" t="s">
        <v>84</v>
      </c>
      <c r="C23" s="192">
        <v>50</v>
      </c>
      <c r="D23" s="193">
        <v>706.25</v>
      </c>
      <c r="E23" s="193">
        <v>1419.5312499999984</v>
      </c>
      <c r="F23" s="193">
        <v>3101.6396197292975</v>
      </c>
      <c r="G23" s="193">
        <v>3960.1369166666659</v>
      </c>
      <c r="H23" s="194">
        <v>7008.6620532633578</v>
      </c>
      <c r="I23" s="192">
        <v>294</v>
      </c>
      <c r="J23" s="193">
        <v>988.37541483965197</v>
      </c>
      <c r="K23" s="193">
        <v>4045.2520833333333</v>
      </c>
      <c r="L23" s="193">
        <v>6023.8975022945424</v>
      </c>
      <c r="M23" s="193">
        <v>941.06394791666628</v>
      </c>
      <c r="N23" s="194">
        <v>1689.8772134255894</v>
      </c>
      <c r="O23" s="192">
        <v>7</v>
      </c>
      <c r="P23" s="193">
        <v>47.416666666666664</v>
      </c>
      <c r="Q23" s="193">
        <v>0</v>
      </c>
      <c r="R23" s="193">
        <v>0</v>
      </c>
      <c r="S23" s="193">
        <v>241.51468</v>
      </c>
      <c r="T23" s="194">
        <v>321.8410833333333</v>
      </c>
      <c r="U23" s="192">
        <v>7</v>
      </c>
      <c r="V23" s="193">
        <v>70.600000000000009</v>
      </c>
      <c r="W23" s="193">
        <v>24.688910714285711</v>
      </c>
      <c r="X23" s="193">
        <v>36.206017144234671</v>
      </c>
      <c r="Y23" s="193">
        <v>127.55617705357118</v>
      </c>
      <c r="Z23" s="194">
        <v>192.95479155698368</v>
      </c>
      <c r="AA23" s="195"/>
      <c r="AB23" s="195"/>
      <c r="AC23" s="195"/>
      <c r="AD23" s="195"/>
      <c r="AE23" s="196"/>
      <c r="AF23" s="195"/>
      <c r="AG23" s="196"/>
    </row>
    <row r="24" spans="2:33" x14ac:dyDescent="0.65">
      <c r="B24" s="191" t="s">
        <v>85</v>
      </c>
      <c r="C24" s="192">
        <v>87</v>
      </c>
      <c r="D24" s="193">
        <v>724.08333333333337</v>
      </c>
      <c r="E24" s="193">
        <v>1491.6257524999992</v>
      </c>
      <c r="F24" s="193">
        <v>2924.1121760977908</v>
      </c>
      <c r="G24" s="193">
        <v>4347.9620024999995</v>
      </c>
      <c r="H24" s="194">
        <v>7519.7229948051499</v>
      </c>
      <c r="I24" s="192">
        <v>281</v>
      </c>
      <c r="J24" s="193">
        <v>1004.2322887112026</v>
      </c>
      <c r="K24" s="193">
        <v>4317.3459777777771</v>
      </c>
      <c r="L24" s="193">
        <v>6167.5141740408553</v>
      </c>
      <c r="M24" s="193">
        <v>932.47956097222198</v>
      </c>
      <c r="N24" s="194">
        <v>1690.1379524913846</v>
      </c>
      <c r="O24" s="192">
        <v>6</v>
      </c>
      <c r="P24" s="193">
        <v>39.25</v>
      </c>
      <c r="Q24" s="193">
        <v>0</v>
      </c>
      <c r="R24" s="193">
        <v>0</v>
      </c>
      <c r="S24" s="193">
        <v>198.02812583333335</v>
      </c>
      <c r="T24" s="194">
        <v>257.09174999999999</v>
      </c>
      <c r="U24" s="192">
        <v>6</v>
      </c>
      <c r="V24" s="193">
        <v>78.686666666666653</v>
      </c>
      <c r="W24" s="193">
        <v>20.256666666666632</v>
      </c>
      <c r="X24" s="193">
        <v>29.144310013968333</v>
      </c>
      <c r="Y24" s="193">
        <v>162.78469166666659</v>
      </c>
      <c r="Z24" s="194">
        <v>247.56094168230251</v>
      </c>
      <c r="AA24" s="195"/>
      <c r="AB24" s="195"/>
      <c r="AC24" s="195"/>
      <c r="AD24" s="195"/>
      <c r="AE24" s="196"/>
      <c r="AF24" s="195"/>
      <c r="AG24" s="196"/>
    </row>
    <row r="25" spans="2:33" x14ac:dyDescent="0.65">
      <c r="B25" s="191" t="s">
        <v>86</v>
      </c>
      <c r="C25" s="192">
        <v>19</v>
      </c>
      <c r="D25" s="193">
        <v>178.75</v>
      </c>
      <c r="E25" s="193">
        <v>203.64966666666655</v>
      </c>
      <c r="F25" s="193">
        <v>488.60928067095415</v>
      </c>
      <c r="G25" s="193">
        <v>1236.9218333333331</v>
      </c>
      <c r="H25" s="194">
        <v>2074.5963678180665</v>
      </c>
      <c r="I25" s="192">
        <v>40</v>
      </c>
      <c r="J25" s="193">
        <v>208.82270656005451</v>
      </c>
      <c r="K25" s="193">
        <v>802.81083333333299</v>
      </c>
      <c r="L25" s="193">
        <v>1018.5096158769333</v>
      </c>
      <c r="M25" s="193">
        <v>117.73816666666654</v>
      </c>
      <c r="N25" s="194">
        <v>162.26492310315493</v>
      </c>
      <c r="O25" s="192">
        <v>0</v>
      </c>
      <c r="P25" s="193">
        <v>0</v>
      </c>
      <c r="Q25" s="193">
        <v>0</v>
      </c>
      <c r="R25" s="193">
        <v>0</v>
      </c>
      <c r="S25" s="193">
        <v>0</v>
      </c>
      <c r="T25" s="194">
        <v>0</v>
      </c>
      <c r="U25" s="192">
        <v>8</v>
      </c>
      <c r="V25" s="193">
        <v>86.276666666666657</v>
      </c>
      <c r="W25" s="193">
        <v>23.826666666666657</v>
      </c>
      <c r="X25" s="193">
        <v>35.281223079284167</v>
      </c>
      <c r="Y25" s="193">
        <v>109.88296583333307</v>
      </c>
      <c r="Z25" s="194">
        <v>163.91128671426</v>
      </c>
      <c r="AA25" s="195"/>
      <c r="AB25" s="195"/>
      <c r="AC25" s="195"/>
      <c r="AD25" s="195"/>
      <c r="AE25" s="196"/>
      <c r="AF25" s="195"/>
      <c r="AG25" s="196"/>
    </row>
    <row r="26" spans="2:33" s="203" customFormat="1" x14ac:dyDescent="0.65">
      <c r="B26" s="197" t="s">
        <v>114</v>
      </c>
      <c r="C26" s="198"/>
      <c r="D26" s="199"/>
      <c r="E26" s="199"/>
      <c r="F26" s="199"/>
      <c r="G26" s="199"/>
      <c r="H26" s="200"/>
      <c r="I26" s="198"/>
      <c r="J26" s="199"/>
      <c r="K26" s="199"/>
      <c r="L26" s="199"/>
      <c r="M26" s="199"/>
      <c r="N26" s="200"/>
      <c r="O26" s="198"/>
      <c r="P26" s="199"/>
      <c r="Q26" s="199"/>
      <c r="R26" s="199"/>
      <c r="S26" s="199"/>
      <c r="T26" s="200"/>
      <c r="U26" s="198"/>
      <c r="V26" s="199"/>
      <c r="W26" s="199"/>
      <c r="X26" s="199"/>
      <c r="Y26" s="199"/>
      <c r="Z26" s="200"/>
      <c r="AA26" s="201">
        <v>7</v>
      </c>
      <c r="AB26" s="201">
        <v>7703.9601766666665</v>
      </c>
      <c r="AC26" s="201">
        <v>13892.470416666665</v>
      </c>
      <c r="AD26" s="201">
        <v>6766.0269166666667</v>
      </c>
      <c r="AE26" s="202">
        <v>11228.480000000001</v>
      </c>
      <c r="AF26" s="201">
        <v>1748.1553333333334</v>
      </c>
      <c r="AG26" s="202">
        <v>7177.8916666666664</v>
      </c>
    </row>
    <row r="27" spans="2:33" ht="23.5" x14ac:dyDescent="0.65">
      <c r="B27" s="204" t="s">
        <v>30</v>
      </c>
      <c r="C27" s="205"/>
      <c r="D27" s="206"/>
      <c r="E27" s="207"/>
      <c r="F27" s="207"/>
      <c r="G27" s="207"/>
      <c r="H27" s="208"/>
      <c r="I27" s="205"/>
      <c r="J27" s="206"/>
      <c r="K27" s="207"/>
      <c r="L27" s="207"/>
      <c r="M27" s="207"/>
      <c r="N27" s="208"/>
      <c r="O27" s="205"/>
      <c r="P27" s="206"/>
      <c r="Q27" s="207"/>
      <c r="R27" s="207"/>
      <c r="S27" s="207"/>
      <c r="T27" s="208"/>
      <c r="U27" s="205"/>
      <c r="V27" s="206"/>
      <c r="W27" s="207"/>
      <c r="X27" s="207"/>
      <c r="Y27" s="207"/>
      <c r="Z27" s="208"/>
      <c r="AA27" s="206"/>
      <c r="AB27" s="207"/>
      <c r="AC27" s="207"/>
      <c r="AD27" s="207"/>
      <c r="AE27" s="208"/>
      <c r="AF27" s="207"/>
      <c r="AG27" s="208"/>
    </row>
    <row r="28" spans="2:33" x14ac:dyDescent="0.65">
      <c r="B28" s="191" t="s">
        <v>82</v>
      </c>
      <c r="C28" s="192">
        <v>67</v>
      </c>
      <c r="D28" s="193">
        <v>866.16666666666663</v>
      </c>
      <c r="E28" s="193">
        <v>966.62575000000004</v>
      </c>
      <c r="F28" s="193">
        <v>3536.0833333333335</v>
      </c>
      <c r="G28" s="193">
        <v>6012.1389999999947</v>
      </c>
      <c r="H28" s="194">
        <v>11404.008333333333</v>
      </c>
      <c r="I28" s="192">
        <v>455</v>
      </c>
      <c r="J28" s="193">
        <v>2027.5833333333333</v>
      </c>
      <c r="K28" s="193">
        <v>6281.7877055555537</v>
      </c>
      <c r="L28" s="193">
        <v>9003.8084830555545</v>
      </c>
      <c r="M28" s="193">
        <v>1310.6494943055552</v>
      </c>
      <c r="N28" s="194">
        <v>2087.9767006513889</v>
      </c>
      <c r="O28" s="192">
        <v>0</v>
      </c>
      <c r="P28" s="193">
        <v>0</v>
      </c>
      <c r="Q28" s="193">
        <v>0</v>
      </c>
      <c r="R28" s="193">
        <v>0</v>
      </c>
      <c r="S28" s="193">
        <v>0</v>
      </c>
      <c r="T28" s="194">
        <v>0</v>
      </c>
      <c r="U28" s="192">
        <v>26</v>
      </c>
      <c r="V28" s="193">
        <v>143.25</v>
      </c>
      <c r="W28" s="193">
        <v>22.398815476190475</v>
      </c>
      <c r="X28" s="193">
        <v>36.089336369047579</v>
      </c>
      <c r="Y28" s="193">
        <v>194.08903124999964</v>
      </c>
      <c r="Z28" s="194">
        <v>313.30904652083331</v>
      </c>
      <c r="AA28" s="193">
        <v>3</v>
      </c>
      <c r="AB28" s="193">
        <v>7355.8810316666668</v>
      </c>
      <c r="AC28" s="193">
        <v>11559.003333333334</v>
      </c>
      <c r="AD28" s="193">
        <v>5429.918333333334</v>
      </c>
      <c r="AE28" s="194">
        <v>8171.583333333333</v>
      </c>
      <c r="AF28" s="193">
        <v>1836.1133333333335</v>
      </c>
      <c r="AG28" s="194">
        <v>7145.5</v>
      </c>
    </row>
    <row r="29" spans="2:33" x14ac:dyDescent="0.65">
      <c r="B29" s="191" t="s">
        <v>83</v>
      </c>
      <c r="C29" s="192">
        <v>22</v>
      </c>
      <c r="D29" s="193">
        <v>223.08333333333334</v>
      </c>
      <c r="E29" s="193">
        <v>212.6633333333333</v>
      </c>
      <c r="F29" s="193">
        <v>630.16666666666663</v>
      </c>
      <c r="G29" s="193">
        <v>1525.1726666666666</v>
      </c>
      <c r="H29" s="194">
        <v>2618.75</v>
      </c>
      <c r="I29" s="192">
        <v>109</v>
      </c>
      <c r="J29" s="193">
        <v>193</v>
      </c>
      <c r="K29" s="193">
        <v>701.68333333333339</v>
      </c>
      <c r="L29" s="193">
        <v>923.99999999999989</v>
      </c>
      <c r="M29" s="193">
        <v>151.31616666666665</v>
      </c>
      <c r="N29" s="194">
        <v>238.70383333333334</v>
      </c>
      <c r="O29" s="192">
        <v>0</v>
      </c>
      <c r="P29" s="193">
        <v>0</v>
      </c>
      <c r="Q29" s="193">
        <v>0</v>
      </c>
      <c r="R29" s="193">
        <v>0</v>
      </c>
      <c r="S29" s="193">
        <v>0</v>
      </c>
      <c r="T29" s="194">
        <v>0</v>
      </c>
      <c r="U29" s="192">
        <v>1</v>
      </c>
      <c r="V29" s="193">
        <v>18.5</v>
      </c>
      <c r="W29" s="193">
        <v>0.4975</v>
      </c>
      <c r="X29" s="193">
        <v>1</v>
      </c>
      <c r="Y29" s="193">
        <v>38.385991666666662</v>
      </c>
      <c r="Z29" s="194">
        <v>59</v>
      </c>
      <c r="AA29" s="195"/>
      <c r="AB29" s="195"/>
      <c r="AC29" s="195"/>
      <c r="AD29" s="195"/>
      <c r="AE29" s="196"/>
      <c r="AF29" s="195"/>
      <c r="AG29" s="196"/>
    </row>
    <row r="30" spans="2:33" x14ac:dyDescent="0.65">
      <c r="B30" s="191" t="s">
        <v>84</v>
      </c>
      <c r="C30" s="192">
        <v>20</v>
      </c>
      <c r="D30" s="193">
        <v>201.16666666666666</v>
      </c>
      <c r="E30" s="193">
        <v>176.43708333333333</v>
      </c>
      <c r="F30" s="193">
        <v>700.66666666666663</v>
      </c>
      <c r="G30" s="193">
        <v>1536.0564999999999</v>
      </c>
      <c r="H30" s="194">
        <v>2809.9166666666665</v>
      </c>
      <c r="I30" s="192">
        <v>124</v>
      </c>
      <c r="J30" s="193">
        <v>235.91666666666666</v>
      </c>
      <c r="K30" s="193">
        <v>649.66624999999988</v>
      </c>
      <c r="L30" s="193">
        <v>987.86031249999905</v>
      </c>
      <c r="M30" s="193">
        <v>140.67877291666659</v>
      </c>
      <c r="N30" s="194">
        <v>247.77455693749994</v>
      </c>
      <c r="O30" s="192">
        <v>0</v>
      </c>
      <c r="P30" s="193">
        <v>0</v>
      </c>
      <c r="Q30" s="193">
        <v>0</v>
      </c>
      <c r="R30" s="193">
        <v>0</v>
      </c>
      <c r="S30" s="193">
        <v>0</v>
      </c>
      <c r="T30" s="194">
        <v>0</v>
      </c>
      <c r="U30" s="192">
        <v>2</v>
      </c>
      <c r="V30" s="193">
        <v>9.25</v>
      </c>
      <c r="W30" s="193">
        <v>1.7722440476190477</v>
      </c>
      <c r="X30" s="193">
        <v>2.7076468452380951</v>
      </c>
      <c r="Y30" s="193">
        <v>11.429671220238093</v>
      </c>
      <c r="Z30" s="194">
        <v>17.603322209226182</v>
      </c>
      <c r="AA30" s="195"/>
      <c r="AB30" s="195"/>
      <c r="AC30" s="195"/>
      <c r="AD30" s="195"/>
      <c r="AE30" s="196"/>
      <c r="AF30" s="195"/>
      <c r="AG30" s="196"/>
    </row>
    <row r="31" spans="2:33" x14ac:dyDescent="0.65">
      <c r="B31" s="191" t="s">
        <v>85</v>
      </c>
      <c r="C31" s="192">
        <v>24</v>
      </c>
      <c r="D31" s="193">
        <v>180</v>
      </c>
      <c r="E31" s="193">
        <v>129.51458333333332</v>
      </c>
      <c r="F31" s="193">
        <v>349.83333333333331</v>
      </c>
      <c r="G31" s="193">
        <v>1386.6809999999998</v>
      </c>
      <c r="H31" s="194">
        <v>2399.9166666666665</v>
      </c>
      <c r="I31" s="192">
        <v>104</v>
      </c>
      <c r="J31" s="193">
        <v>150.5</v>
      </c>
      <c r="K31" s="193">
        <v>371.71347777777754</v>
      </c>
      <c r="L31" s="193">
        <v>502.08161811111108</v>
      </c>
      <c r="M31" s="193">
        <v>59.512935972222159</v>
      </c>
      <c r="N31" s="194">
        <v>120.86831865138805</v>
      </c>
      <c r="O31" s="192">
        <v>0</v>
      </c>
      <c r="P31" s="193">
        <v>0</v>
      </c>
      <c r="Q31" s="193">
        <v>0</v>
      </c>
      <c r="R31" s="193">
        <v>0</v>
      </c>
      <c r="S31" s="193">
        <v>0</v>
      </c>
      <c r="T31" s="194">
        <v>0</v>
      </c>
      <c r="U31" s="192">
        <v>0</v>
      </c>
      <c r="V31" s="193">
        <v>0</v>
      </c>
      <c r="W31" s="193">
        <v>0</v>
      </c>
      <c r="X31" s="193">
        <v>0</v>
      </c>
      <c r="Y31" s="193">
        <v>0</v>
      </c>
      <c r="Z31" s="194">
        <v>0</v>
      </c>
      <c r="AA31" s="195"/>
      <c r="AB31" s="195"/>
      <c r="AC31" s="195"/>
      <c r="AD31" s="195"/>
      <c r="AE31" s="196"/>
      <c r="AF31" s="195"/>
      <c r="AG31" s="196"/>
    </row>
    <row r="32" spans="2:33" x14ac:dyDescent="0.65">
      <c r="B32" s="191" t="s">
        <v>86</v>
      </c>
      <c r="C32" s="192">
        <v>2</v>
      </c>
      <c r="D32" s="193">
        <v>22.166666666666668</v>
      </c>
      <c r="E32" s="193">
        <v>13.403333333333316</v>
      </c>
      <c r="F32" s="193">
        <v>64.416666666666671</v>
      </c>
      <c r="G32" s="193">
        <v>249.20508333333305</v>
      </c>
      <c r="H32" s="194">
        <v>416.5</v>
      </c>
      <c r="I32" s="192">
        <v>7</v>
      </c>
      <c r="J32" s="193">
        <v>24.75</v>
      </c>
      <c r="K32" s="193">
        <v>58.8258333333333</v>
      </c>
      <c r="L32" s="193">
        <v>80.024999999999991</v>
      </c>
      <c r="M32" s="193">
        <v>11.797116666666632</v>
      </c>
      <c r="N32" s="194">
        <v>20.590999999999916</v>
      </c>
      <c r="O32" s="192">
        <v>0</v>
      </c>
      <c r="P32" s="193">
        <v>0</v>
      </c>
      <c r="Q32" s="193">
        <v>0</v>
      </c>
      <c r="R32" s="193">
        <v>0</v>
      </c>
      <c r="S32" s="193">
        <v>0</v>
      </c>
      <c r="T32" s="194">
        <v>0</v>
      </c>
      <c r="U32" s="192">
        <v>0</v>
      </c>
      <c r="V32" s="193">
        <v>0</v>
      </c>
      <c r="W32" s="193">
        <v>0</v>
      </c>
      <c r="X32" s="193">
        <v>0</v>
      </c>
      <c r="Y32" s="193">
        <v>0</v>
      </c>
      <c r="Z32" s="194">
        <v>0</v>
      </c>
      <c r="AA32" s="195"/>
      <c r="AB32" s="195"/>
      <c r="AC32" s="195"/>
      <c r="AD32" s="195"/>
      <c r="AE32" s="196"/>
      <c r="AF32" s="195"/>
      <c r="AG32" s="196"/>
    </row>
    <row r="33" spans="2:33" x14ac:dyDescent="0.65">
      <c r="B33" s="197" t="s">
        <v>114</v>
      </c>
      <c r="C33" s="198"/>
      <c r="D33" s="199"/>
      <c r="E33" s="199"/>
      <c r="F33" s="199"/>
      <c r="G33" s="199"/>
      <c r="H33" s="200"/>
      <c r="I33" s="198"/>
      <c r="J33" s="199"/>
      <c r="K33" s="199"/>
      <c r="L33" s="199"/>
      <c r="M33" s="199"/>
      <c r="N33" s="200"/>
      <c r="O33" s="198"/>
      <c r="P33" s="199"/>
      <c r="Q33" s="199"/>
      <c r="R33" s="199"/>
      <c r="S33" s="199"/>
      <c r="T33" s="200"/>
      <c r="U33" s="198"/>
      <c r="V33" s="199"/>
      <c r="W33" s="199"/>
      <c r="X33" s="199"/>
      <c r="Y33" s="199"/>
      <c r="Z33" s="200"/>
      <c r="AA33" s="201">
        <v>7</v>
      </c>
      <c r="AB33" s="201">
        <v>7703.9601766666665</v>
      </c>
      <c r="AC33" s="201">
        <v>13892.470416666665</v>
      </c>
      <c r="AD33" s="201">
        <v>6766.0269166666667</v>
      </c>
      <c r="AE33" s="202">
        <v>11228.480000000001</v>
      </c>
      <c r="AF33" s="201">
        <v>1748.1553333333334</v>
      </c>
      <c r="AG33" s="202">
        <v>7177.8916666666664</v>
      </c>
    </row>
    <row r="34" spans="2:33" ht="23.5" x14ac:dyDescent="0.65">
      <c r="B34" s="209" t="s">
        <v>29</v>
      </c>
      <c r="C34" s="210"/>
      <c r="D34" s="211"/>
      <c r="E34" s="212"/>
      <c r="F34" s="212"/>
      <c r="G34" s="212"/>
      <c r="H34" s="213"/>
      <c r="I34" s="210"/>
      <c r="J34" s="211"/>
      <c r="K34" s="212"/>
      <c r="L34" s="212"/>
      <c r="M34" s="212"/>
      <c r="N34" s="213"/>
      <c r="O34" s="210"/>
      <c r="P34" s="211"/>
      <c r="Q34" s="212"/>
      <c r="R34" s="212"/>
      <c r="S34" s="212"/>
      <c r="T34" s="213"/>
      <c r="U34" s="210"/>
      <c r="V34" s="211"/>
      <c r="W34" s="212"/>
      <c r="X34" s="212"/>
      <c r="Y34" s="212"/>
      <c r="Z34" s="213"/>
      <c r="AA34" s="211"/>
      <c r="AB34" s="212"/>
      <c r="AC34" s="212"/>
      <c r="AD34" s="212"/>
      <c r="AE34" s="213"/>
      <c r="AF34" s="212"/>
      <c r="AG34" s="213"/>
    </row>
    <row r="35" spans="2:33" x14ac:dyDescent="0.65">
      <c r="B35" s="191" t="s">
        <v>82</v>
      </c>
      <c r="C35" s="214"/>
      <c r="D35" s="215"/>
      <c r="E35" s="215"/>
      <c r="F35" s="215"/>
      <c r="G35" s="215"/>
      <c r="H35" s="216"/>
      <c r="I35" s="214"/>
      <c r="J35" s="215"/>
      <c r="K35" s="215"/>
      <c r="L35" s="215"/>
      <c r="M35" s="215"/>
      <c r="N35" s="216"/>
      <c r="O35" s="214"/>
      <c r="P35" s="215"/>
      <c r="Q35" s="215"/>
      <c r="R35" s="215"/>
      <c r="S35" s="215"/>
      <c r="T35" s="216"/>
      <c r="U35" s="214"/>
      <c r="V35" s="215"/>
      <c r="W35" s="215"/>
      <c r="X35" s="215"/>
      <c r="Y35" s="215"/>
      <c r="Z35" s="216"/>
      <c r="AA35" s="193">
        <v>5</v>
      </c>
      <c r="AB35" s="193">
        <v>10468.940948333333</v>
      </c>
      <c r="AC35" s="193">
        <v>17301.237499999999</v>
      </c>
      <c r="AD35" s="193">
        <v>10963.344825833332</v>
      </c>
      <c r="AE35" s="194">
        <v>16419.726999999999</v>
      </c>
      <c r="AF35" s="193">
        <v>2688.8732891666664</v>
      </c>
      <c r="AG35" s="194">
        <v>11955.350666666665</v>
      </c>
    </row>
    <row r="36" spans="2:33" x14ac:dyDescent="0.65">
      <c r="B36" s="191" t="s">
        <v>83</v>
      </c>
      <c r="C36" s="214"/>
      <c r="D36" s="215"/>
      <c r="E36" s="215"/>
      <c r="F36" s="215"/>
      <c r="G36" s="215"/>
      <c r="H36" s="216"/>
      <c r="I36" s="214"/>
      <c r="J36" s="215"/>
      <c r="K36" s="215"/>
      <c r="L36" s="215"/>
      <c r="M36" s="215"/>
      <c r="N36" s="216"/>
      <c r="O36" s="214"/>
      <c r="P36" s="215"/>
      <c r="Q36" s="215"/>
      <c r="R36" s="215"/>
      <c r="S36" s="215"/>
      <c r="T36" s="216"/>
      <c r="U36" s="214"/>
      <c r="V36" s="215"/>
      <c r="W36" s="215"/>
      <c r="X36" s="215"/>
      <c r="Y36" s="215"/>
      <c r="Z36" s="216"/>
      <c r="AA36" s="195"/>
      <c r="AB36" s="195"/>
      <c r="AC36" s="195"/>
      <c r="AD36" s="195"/>
      <c r="AE36" s="196"/>
      <c r="AF36" s="195"/>
      <c r="AG36" s="196"/>
    </row>
    <row r="37" spans="2:33" x14ac:dyDescent="0.65">
      <c r="B37" s="191" t="s">
        <v>84</v>
      </c>
      <c r="C37" s="214"/>
      <c r="D37" s="215"/>
      <c r="E37" s="215"/>
      <c r="F37" s="215"/>
      <c r="G37" s="215"/>
      <c r="H37" s="216"/>
      <c r="I37" s="214"/>
      <c r="J37" s="215"/>
      <c r="K37" s="215"/>
      <c r="L37" s="215"/>
      <c r="M37" s="215"/>
      <c r="N37" s="216"/>
      <c r="O37" s="214"/>
      <c r="P37" s="215"/>
      <c r="Q37" s="215"/>
      <c r="R37" s="215"/>
      <c r="S37" s="215"/>
      <c r="T37" s="216"/>
      <c r="U37" s="214"/>
      <c r="V37" s="215"/>
      <c r="W37" s="215"/>
      <c r="X37" s="215"/>
      <c r="Y37" s="215"/>
      <c r="Z37" s="216"/>
      <c r="AA37" s="195"/>
      <c r="AB37" s="195"/>
      <c r="AC37" s="195"/>
      <c r="AD37" s="195"/>
      <c r="AE37" s="196"/>
      <c r="AF37" s="195"/>
      <c r="AG37" s="196"/>
    </row>
    <row r="38" spans="2:33" x14ac:dyDescent="0.65">
      <c r="B38" s="191" t="s">
        <v>85</v>
      </c>
      <c r="C38" s="214"/>
      <c r="D38" s="215"/>
      <c r="E38" s="215"/>
      <c r="F38" s="215"/>
      <c r="G38" s="215"/>
      <c r="H38" s="216"/>
      <c r="I38" s="214"/>
      <c r="J38" s="215"/>
      <c r="K38" s="215"/>
      <c r="L38" s="215"/>
      <c r="M38" s="215"/>
      <c r="N38" s="216"/>
      <c r="O38" s="214"/>
      <c r="P38" s="215"/>
      <c r="Q38" s="215"/>
      <c r="R38" s="215"/>
      <c r="S38" s="215"/>
      <c r="T38" s="216"/>
      <c r="U38" s="214"/>
      <c r="V38" s="215"/>
      <c r="W38" s="215"/>
      <c r="X38" s="215"/>
      <c r="Y38" s="215"/>
      <c r="Z38" s="216"/>
      <c r="AA38" s="195"/>
      <c r="AB38" s="195"/>
      <c r="AC38" s="195"/>
      <c r="AD38" s="195"/>
      <c r="AE38" s="196"/>
      <c r="AF38" s="195"/>
      <c r="AG38" s="196"/>
    </row>
    <row r="39" spans="2:33" x14ac:dyDescent="0.65">
      <c r="B39" s="191" t="s">
        <v>86</v>
      </c>
      <c r="C39" s="214"/>
      <c r="D39" s="215"/>
      <c r="E39" s="215"/>
      <c r="F39" s="215"/>
      <c r="G39" s="215"/>
      <c r="H39" s="216"/>
      <c r="I39" s="214"/>
      <c r="J39" s="215"/>
      <c r="K39" s="215"/>
      <c r="L39" s="215"/>
      <c r="M39" s="215"/>
      <c r="N39" s="216"/>
      <c r="O39" s="214"/>
      <c r="P39" s="215"/>
      <c r="Q39" s="215"/>
      <c r="R39" s="215"/>
      <c r="S39" s="215"/>
      <c r="T39" s="216"/>
      <c r="U39" s="214"/>
      <c r="V39" s="215"/>
      <c r="W39" s="215"/>
      <c r="X39" s="215"/>
      <c r="Y39" s="215"/>
      <c r="Z39" s="216"/>
      <c r="AA39" s="195"/>
      <c r="AB39" s="195"/>
      <c r="AC39" s="195"/>
      <c r="AD39" s="195"/>
      <c r="AE39" s="196"/>
      <c r="AF39" s="195"/>
      <c r="AG39" s="196"/>
    </row>
    <row r="40" spans="2:33" x14ac:dyDescent="0.65">
      <c r="B40" s="197" t="s">
        <v>114</v>
      </c>
      <c r="C40" s="198"/>
      <c r="D40" s="199"/>
      <c r="E40" s="199"/>
      <c r="F40" s="199"/>
      <c r="G40" s="199"/>
      <c r="H40" s="200"/>
      <c r="I40" s="198"/>
      <c r="J40" s="199"/>
      <c r="K40" s="199"/>
      <c r="L40" s="199"/>
      <c r="M40" s="199"/>
      <c r="N40" s="200"/>
      <c r="O40" s="198"/>
      <c r="P40" s="199"/>
      <c r="Q40" s="199"/>
      <c r="R40" s="199"/>
      <c r="S40" s="199"/>
      <c r="T40" s="200"/>
      <c r="U40" s="198"/>
      <c r="V40" s="199"/>
      <c r="W40" s="199"/>
      <c r="X40" s="199"/>
      <c r="Y40" s="199"/>
      <c r="Z40" s="200"/>
      <c r="AA40" s="201">
        <v>7</v>
      </c>
      <c r="AB40" s="201">
        <v>7703.9601766666665</v>
      </c>
      <c r="AC40" s="201">
        <v>13892.470416666665</v>
      </c>
      <c r="AD40" s="201">
        <v>6766.0269166666667</v>
      </c>
      <c r="AE40" s="202">
        <v>11228.480000000001</v>
      </c>
      <c r="AF40" s="201">
        <v>1748.1553333333334</v>
      </c>
      <c r="AG40" s="202">
        <v>7177.8916666666664</v>
      </c>
    </row>
  </sheetData>
  <mergeCells count="21">
    <mergeCell ref="AB18:AC18"/>
    <mergeCell ref="AD18:AE18"/>
    <mergeCell ref="AF18:AG18"/>
    <mergeCell ref="S18:T18"/>
    <mergeCell ref="U18:U19"/>
    <mergeCell ref="V18:V19"/>
    <mergeCell ref="W18:X18"/>
    <mergeCell ref="Y18:Z18"/>
    <mergeCell ref="AA18:AA19"/>
    <mergeCell ref="Q18:R18"/>
    <mergeCell ref="B18:B19"/>
    <mergeCell ref="C18:C19"/>
    <mergeCell ref="D18:D19"/>
    <mergeCell ref="E18:F18"/>
    <mergeCell ref="G18:H18"/>
    <mergeCell ref="I18:I19"/>
    <mergeCell ref="J18:J19"/>
    <mergeCell ref="K18:L18"/>
    <mergeCell ref="M18:N18"/>
    <mergeCell ref="O18:O19"/>
    <mergeCell ref="P18:P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8"/>
  <sheetViews>
    <sheetView workbookViewId="0">
      <selection activeCell="C12" sqref="C12"/>
    </sheetView>
  </sheetViews>
  <sheetFormatPr defaultRowHeight="14" x14ac:dyDescent="0.3"/>
  <cols>
    <col min="1" max="1" width="9" style="217"/>
    <col min="2" max="2" width="52.75" style="219" bestFit="1" customWidth="1"/>
    <col min="3" max="6" width="11.58203125" style="217" customWidth="1"/>
  </cols>
  <sheetData>
    <row r="2" spans="1:6" s="217" customFormat="1" x14ac:dyDescent="0.3">
      <c r="A2" s="572" t="s">
        <v>123</v>
      </c>
      <c r="B2" s="572" t="s">
        <v>121</v>
      </c>
      <c r="C2" s="571" t="s">
        <v>122</v>
      </c>
      <c r="D2" s="571"/>
      <c r="E2" s="571"/>
      <c r="F2" s="571"/>
    </row>
    <row r="3" spans="1:6" s="218" customFormat="1" ht="28" x14ac:dyDescent="0.3">
      <c r="A3" s="573"/>
      <c r="B3" s="573"/>
      <c r="C3" s="248" t="s">
        <v>116</v>
      </c>
      <c r="D3" s="248" t="s">
        <v>115</v>
      </c>
      <c r="E3" s="221" t="s">
        <v>117</v>
      </c>
      <c r="F3" s="221" t="s">
        <v>118</v>
      </c>
    </row>
    <row r="4" spans="1:6" s="241" customFormat="1" ht="19.5" customHeight="1" x14ac:dyDescent="0.3">
      <c r="A4" s="220">
        <v>1</v>
      </c>
      <c r="B4" s="240" t="s">
        <v>148</v>
      </c>
      <c r="C4" s="246" t="s">
        <v>119</v>
      </c>
      <c r="D4" s="247" t="s">
        <v>119</v>
      </c>
      <c r="E4" s="220"/>
      <c r="F4" s="220"/>
    </row>
    <row r="5" spans="1:6" s="241" customFormat="1" ht="19.5" customHeight="1" x14ac:dyDescent="0.3">
      <c r="A5" s="220">
        <v>2</v>
      </c>
      <c r="B5" s="242" t="s">
        <v>11</v>
      </c>
      <c r="C5" s="246"/>
      <c r="D5" s="247" t="s">
        <v>119</v>
      </c>
      <c r="E5" s="220" t="s">
        <v>119</v>
      </c>
      <c r="F5" s="220" t="s">
        <v>119</v>
      </c>
    </row>
    <row r="6" spans="1:6" s="241" customFormat="1" ht="19.5" customHeight="1" x14ac:dyDescent="0.3">
      <c r="A6" s="220">
        <v>3</v>
      </c>
      <c r="B6" s="243" t="s">
        <v>158</v>
      </c>
      <c r="C6" s="246"/>
      <c r="D6" s="247"/>
      <c r="E6" s="220" t="s">
        <v>119</v>
      </c>
      <c r="F6" s="220"/>
    </row>
    <row r="7" spans="1:6" s="241" customFormat="1" ht="19.5" customHeight="1" x14ac:dyDescent="0.3">
      <c r="A7" s="220">
        <v>4</v>
      </c>
      <c r="B7" s="240" t="s">
        <v>157</v>
      </c>
      <c r="C7" s="246"/>
      <c r="D7" s="247"/>
      <c r="E7" s="220"/>
      <c r="F7" s="220" t="s">
        <v>119</v>
      </c>
    </row>
    <row r="8" spans="1:6" s="241" customFormat="1" ht="19.5" customHeight="1" x14ac:dyDescent="0.3">
      <c r="A8" s="220">
        <v>5</v>
      </c>
      <c r="B8" s="244" t="s">
        <v>120</v>
      </c>
      <c r="C8" s="246"/>
      <c r="D8" s="247"/>
      <c r="E8" s="220"/>
      <c r="F8" s="220" t="s">
        <v>119</v>
      </c>
    </row>
    <row r="9" spans="1:6" s="241" customFormat="1" ht="19.5" customHeight="1" x14ac:dyDescent="0.3">
      <c r="A9" s="220">
        <v>6</v>
      </c>
      <c r="B9" s="242" t="s">
        <v>19</v>
      </c>
      <c r="C9" s="246"/>
      <c r="D9" s="247"/>
      <c r="E9" s="220" t="s">
        <v>119</v>
      </c>
      <c r="F9" s="220"/>
    </row>
    <row r="10" spans="1:6" s="241" customFormat="1" ht="19.5" customHeight="1" x14ac:dyDescent="0.3">
      <c r="A10" s="220">
        <v>7</v>
      </c>
      <c r="B10" s="240" t="s">
        <v>149</v>
      </c>
      <c r="C10" s="246"/>
      <c r="D10" s="247"/>
      <c r="E10" s="220"/>
      <c r="F10" s="220" t="s">
        <v>119</v>
      </c>
    </row>
    <row r="11" spans="1:6" s="241" customFormat="1" ht="19.5" customHeight="1" x14ac:dyDescent="0.3">
      <c r="A11" s="220">
        <v>8</v>
      </c>
      <c r="B11" s="240" t="s">
        <v>150</v>
      </c>
      <c r="C11" s="246"/>
      <c r="D11" s="247"/>
      <c r="E11" s="220" t="s">
        <v>119</v>
      </c>
      <c r="F11" s="220"/>
    </row>
    <row r="12" spans="1:6" s="241" customFormat="1" ht="19.5" customHeight="1" x14ac:dyDescent="0.3">
      <c r="A12" s="220">
        <v>9</v>
      </c>
      <c r="B12" s="243" t="s">
        <v>145</v>
      </c>
      <c r="C12" s="246"/>
      <c r="D12" s="247"/>
      <c r="E12" s="220"/>
      <c r="F12" s="220"/>
    </row>
    <row r="13" spans="1:6" x14ac:dyDescent="0.3">
      <c r="B13" s="217"/>
    </row>
    <row r="14" spans="1:6" x14ac:dyDescent="0.3">
      <c r="B14" s="217"/>
    </row>
    <row r="15" spans="1:6" x14ac:dyDescent="0.3">
      <c r="B15" s="217"/>
    </row>
    <row r="16" spans="1:6" x14ac:dyDescent="0.3">
      <c r="B16" s="217"/>
    </row>
    <row r="17" spans="2:2" x14ac:dyDescent="0.3">
      <c r="B17" s="217"/>
    </row>
    <row r="18" spans="2:2" x14ac:dyDescent="0.3">
      <c r="B18" s="217"/>
    </row>
    <row r="19" spans="2:2" x14ac:dyDescent="0.3">
      <c r="B19" s="217"/>
    </row>
    <row r="20" spans="2:2" x14ac:dyDescent="0.3">
      <c r="B20" s="217"/>
    </row>
    <row r="21" spans="2:2" x14ac:dyDescent="0.3">
      <c r="B21" s="217"/>
    </row>
    <row r="22" spans="2:2" x14ac:dyDescent="0.3">
      <c r="B22" s="217"/>
    </row>
    <row r="23" spans="2:2" x14ac:dyDescent="0.3">
      <c r="B23" s="217"/>
    </row>
    <row r="24" spans="2:2" x14ac:dyDescent="0.3">
      <c r="B24" s="217"/>
    </row>
    <row r="25" spans="2:2" x14ac:dyDescent="0.3">
      <c r="B25" s="217"/>
    </row>
    <row r="26" spans="2:2" x14ac:dyDescent="0.3">
      <c r="B26" s="217"/>
    </row>
    <row r="27" spans="2:2" x14ac:dyDescent="0.3">
      <c r="B27" s="217"/>
    </row>
    <row r="28" spans="2:2" x14ac:dyDescent="0.3">
      <c r="B28" s="217"/>
    </row>
  </sheetData>
  <mergeCells count="3">
    <mergeCell ref="C2:F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4c9d0409-c570-4493-9a01-b35876405e39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12204-49AD-4782-80C5-35B96D6DF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C8387-476F-46CC-9DEE-DBDC10FE17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df25d85-bd3d-4d33-9dc8-a251e7d53ac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E024D85D-2A8C-4F95-8D7C-6A0428A07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main_Assumption</vt:lpstr>
      <vt:lpstr>Service flow</vt:lpstr>
      <vt:lpstr>Service rate Template</vt:lpstr>
      <vt:lpstr>Breakdown cost</vt:lpstr>
      <vt:lpstr>Sheet2</vt:lpstr>
      <vt:lpstr>ข้อมูลธุรกรรม</vt:lpstr>
      <vt:lpstr>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Sutee Umchid</dc:creator>
  <cp:keywords/>
  <dc:description/>
  <cp:lastModifiedBy>TMadmin</cp:lastModifiedBy>
  <cp:revision/>
  <cp:lastPrinted>2020-11-03T11:25:57Z</cp:lastPrinted>
  <dcterms:created xsi:type="dcterms:W3CDTF">2020-06-09T08:29:10Z</dcterms:created>
  <dcterms:modified xsi:type="dcterms:W3CDTF">2023-04-04T17:57:45Z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2020-10-26T10:44:23Z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22e85659-705b-4866-af94-d4773aca787b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39200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