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6192" activeTab="1"/>
  </bookViews>
  <sheets>
    <sheet name="คำอธิบาย" sheetId="1" r:id="rId1"/>
    <sheet name="LCR" sheetId="2" r:id="rId2"/>
  </sheets>
  <definedNames/>
  <calcPr fullCalcOnLoad="1"/>
</workbook>
</file>

<file path=xl/sharedStrings.xml><?xml version="1.0" encoding="utf-8"?>
<sst xmlns="http://schemas.openxmlformats.org/spreadsheetml/2006/main" count="477" uniqueCount="384">
  <si>
    <t>บัญชีเพื่อการค้า</t>
  </si>
  <si>
    <t>บัญชีเพื่อการธนาคาร</t>
  </si>
  <si>
    <t>หมายเหตุ</t>
  </si>
  <si>
    <t>ปริมาณสุทธิ</t>
  </si>
  <si>
    <t>น้ำหนัก</t>
  </si>
  <si>
    <t>ปริมาณ</t>
  </si>
  <si>
    <t>ปริมาณสินทรัพย์สภาพคล่องทั้งสิ้น</t>
  </si>
  <si>
    <t>หมวด (จ) ปริมาณสินทรัพย์สภาพคล่องทั้งสิ้น</t>
  </si>
  <si>
    <t>(3) หุ้นกู้มีประกัน (covered bond) ที่ได้รับอันดับเครดิตตั้งแต่ AA- ขึ้นไป</t>
  </si>
  <si>
    <t>ส่วนที่ 1 : สินทรัพย์สภาพคล่อง</t>
  </si>
  <si>
    <t xml:space="preserve">  เอกสารแนบ 1 – LCR</t>
  </si>
  <si>
    <t>แบบรายงานการดำรงสินทรัพย์สภาพคล่องเพื่อรองรับกระแสเงินสดที่อาจไหลออกในภาวะวิกฤต (Liquidity Coverage Ratio - LCR)</t>
  </si>
  <si>
    <t xml:space="preserve">(1) เงินสด  </t>
  </si>
  <si>
    <t>อัตราการไหลออก</t>
  </si>
  <si>
    <t>ปริมาณกระแสเงินสดไหลออกใน 30 วัน</t>
  </si>
  <si>
    <t/>
  </si>
  <si>
    <t>(4) ตราสารหนี้ที่ไม่มีหลักประกัน (unsecured debt issuance)</t>
  </si>
  <si>
    <t>กระแสเงินสดไหลออกทั้งสิ้นจากเงินฝากและเงินกู้ยืมรายใหญ่แบบไม่มีหลักประกัน</t>
  </si>
  <si>
    <t>จำนวนเงินที่ได้รับ</t>
  </si>
  <si>
    <t>ราคาตลาดของสินทรัพย์หลักประกัน</t>
  </si>
  <si>
    <t>(1) กระแสเงินสดไหลออกจากธุรกรรมอนุพันธ์ (derivatives cash outflow)</t>
  </si>
  <si>
    <t>(2) หลักประกันที่ต้องวางเพิ่มและกระแสเงินสดไหลออกเนื่องจากการถูกลดอันดับเครดิต</t>
  </si>
  <si>
    <t>(11) วงเงินที่ยังไม่ได้เบิกใช้ซึ่งไม่สามารถยกเลิกได้ (committed line) ที่ให้แก่ลูกค้ารายย่อย (retail) และธุรกิจขนาดเล็ก (small business customers) เพื่อวัตถุประสงค์ในการไถ่ถอนตราสารหนี้ที่ลูกค้าเป็นผู้ออก (liquidity facilities) และวัตถุประสงค์อื่น (credit facilities)</t>
  </si>
  <si>
    <t xml:space="preserve">(12) วงเงินที่ยังไม่ได้เบิกใช้ซึ่งไม่สามารถยกเลิกได้ (committed line) ที่ให้แก่ลูกค้าเพื่อวัตถุประสงค์อื่น (credit facilities) </t>
  </si>
  <si>
    <t xml:space="preserve">(13) วงเงินที่ยังไม่ได้เบิกใช้ซึ่งไม่สามารถยกเลิกได้ (committed line) ที่ให้แก่ลูกค้า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</t>
  </si>
  <si>
    <t>(14) วงเงินที่ยังไม่ได้เบิกใช้ซึ่งไม่สามารถยกเลิกได้ (committed line) ที่ให้แก่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</si>
  <si>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(15) วงเงินที่ยังไม่ได้เบิกใช้ซึ่งไม่สามารถยกเลิกได้ (committed line) ที่ให้แก่สถาบันการเงิน ซึ่งไม่รวม ธพ. เพื่อวัตถุประสงค์อื่น (credit facilities)</t>
  </si>
  <si>
    <t>(16) วงเงินที่ยังไม่ได้เบิกใช้ซึ่งไม่สามารถยกเลิกได้ (committed line) ที่ให้แก่สถาบันการเงิน ซึ่งไม่รวม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</t>
  </si>
  <si>
    <t>(17) วงเงินที่ยังไม่ได้เบิกใช้ซึ่งไม่สามารถยกเลิกได้ (committed line) ที่ให้แก่นิติบุคคลอื่น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</si>
  <si>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ส่วนเกินของกระแสเงินสดไหลออก</t>
  </si>
  <si>
    <t xml:space="preserve">(1) คู่สัญญาเป็น ธพ. หรือสถาบันการเงินอื่น   </t>
  </si>
  <si>
    <t>(2) คู่สัญญาเป็นลูกค้ารายย่อย (retail)</t>
  </si>
  <si>
    <t>(3) คู่สัญญาเป็นธุรกิจขนาดเล็ก (small business customers)</t>
  </si>
  <si>
    <t>(4) คู่สัญญาเป็นบริษัทที่มิใช่สถาบันการเงิน (non-financial corporates)</t>
  </si>
  <si>
    <t>(5) คู่สัญญาอื่น นอกเหนือจากข้อ (1) – (4)</t>
  </si>
  <si>
    <t xml:space="preserve">ผลรวมของภาระผูกพันอื่นตามสัญญาอื่น ที่จะจ่ายเงินหรือให้กู้ยืมแก่คู่สัญญาตามข้อ (2) ถึง (5) </t>
  </si>
  <si>
    <t>ภาระผูกพันตามสัญญาอื่น ที่จะจ่ายเงินหรือให้กู้ยืมแก่คู่สัญญา</t>
  </si>
  <si>
    <t>กระแสเงินสดไหลออกทั้งสิ้นจากธุรกรรมอื่น</t>
  </si>
  <si>
    <t>กระแสเงินสดไหลออกเนื่องจากรายการภาระผูกพันนอกงบแสดงฐานะการเงิน ทั้งที่มีสัญญาและไม่มีสัญญา</t>
  </si>
  <si>
    <t>หมวด (ช) กระแสเงินสดไหลออกทั้งสิ้น</t>
  </si>
  <si>
    <t>ปริมาณกระแสเงินสดไหลเข้าใน 30 วัน</t>
  </si>
  <si>
    <t>กระแสเงินสดไหลออกทั้งสิ้น</t>
  </si>
  <si>
    <t>กระแสเงินสดไหลออกทั้งสิ้น แบ่งตามสกุลเงินที่มีนัยสำคัญ</t>
  </si>
  <si>
    <t xml:space="preserve">     (2.2) ........................</t>
  </si>
  <si>
    <t xml:space="preserve">     (2.3) ........................</t>
  </si>
  <si>
    <t xml:space="preserve">     (2.4) ........................</t>
  </si>
  <si>
    <t>จำนวนเงินที่ไห้กู้ยืม</t>
  </si>
  <si>
    <t>อัตราการไหลเข้า</t>
  </si>
  <si>
    <t>หมวด (ข) กระแสเงินสดไหลเข้าจากการรับชำระคืนเงินให้สินเชื่อจากลูกหนี้ที่มีคุณภาพ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</si>
  <si>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>(2) การรับชำระคืนเงินให้สินเชื่ออื่นที่ ธปท. เห็นว่าควรมีอัตราการไหลเข้า 100%</t>
  </si>
  <si>
    <t>กระแสเงินสดไหลเข้าจากการรับชำระคืนเงินให้สินเชื่อจากลูกหนี้ที่มีคุณภาพ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</si>
  <si>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 xml:space="preserve">หมวด (ค) กระแสเงินสดไหลเข้าอื่น </t>
  </si>
  <si>
    <t>(1) กระแสเงินสดไหลเข้าจากธุรกรรมอนุพันธ์ (derivatives cash inflow)</t>
  </si>
  <si>
    <t>(2) กระแสเงินสดไหลเข้าจากตราสารหนี้ที่จะครบกำหนดภายในระยะเวลา 30 วัน</t>
  </si>
  <si>
    <t>กระแสเงินสดไหลเข้าอื่นทั้งสิ้น</t>
  </si>
  <si>
    <t>หมวด (ง) กระแสเงินสดไหลเข้าทั้งสิ้น</t>
  </si>
  <si>
    <t>กระแสเงินสดไหลเข้าทั้งสิ้นก่อนการกำหนดเพดานของกระแสเงินสดไหลเข้า</t>
  </si>
  <si>
    <t>กระแสเงินสดไหลเข้าที่ถูกจำกัดไว้ในเพดานของกระแสเงินสดไหลเข้า</t>
  </si>
  <si>
    <t>กระแสเงินสดไหลเข้าทั้งสิ้นหลังการกำหนดเพดานของกระแสเงินสดไหลเข้า</t>
  </si>
  <si>
    <t>กระแสเงินสดไหลเข้าทั้งสิ้นก่อนการกำหนดเพดานของกระแสเงินสดไหลเข้า แบ่งตามสกุลเงินที่มีนัยสำคัญ</t>
  </si>
  <si>
    <t xml:space="preserve">     (2.1) ........................</t>
  </si>
  <si>
    <t>ปริมาณกระแสเงินสด
ไหลออกใน 30 วัน</t>
  </si>
  <si>
    <t>เพิ่ม</t>
  </si>
  <si>
    <t>ลด</t>
  </si>
  <si>
    <t>หมวด (ก) เงินรับฝากและเงินกู้ยืมรายย่อย (retail deposits and borrowings)</t>
  </si>
  <si>
    <t>(1) เงินรับฝากที่ได้รับการคุ้มครองเงินฝาก</t>
  </si>
  <si>
    <t xml:space="preserve">(2) เงินรับฝากและเงินกู้ยืมที่ไม่ได้รับการคุ้มครองเงินฝาก </t>
  </si>
  <si>
    <t>กระแสเงินสดไหลออกทั้งสิ้นจากเงินรับฝากและเงินกู้ยืมรายย่อย</t>
  </si>
  <si>
    <t>หมวด (ข) เงินรับฝากและเงินกู้ยืมรายใหญ่แบบไม่มีหลักประกัน (unsecured wholesale funding)</t>
  </si>
  <si>
    <t>(1) เงินรับฝากและเงินกู้ยืมจากธุรกิจขนาดเล็ก (small business customers)</t>
  </si>
  <si>
    <t xml:space="preserve">(3) หลักประกันที่ต้องวางเพิ่มและกระแสเงินสดไหลออกเนื่องจากการลดลงของมูลค่าหลักประกันที่วางไว้สำหรับการทำธุรกรรมอนุพันธ์และธุรกรรมการกู้ยืมแบบมีหลักประกันอื่น </t>
  </si>
  <si>
    <t>(7) กระแสเงินสดไหลออกจากการเปลี่ยนแปลงมูลค่าของธุรกรรมอนุพันธ์หรือธุรกรรมอื่นภายในระยะเวลา 30 วัน</t>
  </si>
  <si>
    <t xml:space="preserve">     (2.5) ........................</t>
  </si>
  <si>
    <t xml:space="preserve">(3) กระแสเงินสดไหลเข้าตามสัญญาอื่น </t>
  </si>
  <si>
    <t>LCR</t>
  </si>
  <si>
    <t xml:space="preserve">     (18.2) เฉพาะส่วนที่เป็นวงเงินที่ยังไม่ได้เบิกใช้สำหรับธุรกรรมนอกงบดุลอื่น</t>
  </si>
  <si>
    <t>(18) วงเงินที่ยังไม่ได้เบิกใช้ซึ่งไม่สามารถยกเลิกได้ (committed line) ที่ให้แก่คู่สัญญาในการทำธุรกรรมนอกงบดุล</t>
  </si>
  <si>
    <t xml:space="preserve">     (1.1) เงินรับฝากที่ได้รับการคุ้มครองเงินฝาก</t>
  </si>
  <si>
    <t xml:space="preserve">     (1.3)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และไม่ใช่บัญชีที่ลูกค้ามีความสัมพันธ์กับ ธพ. (non-relationship account)</t>
  </si>
  <si>
    <t xml:space="preserve">     (1.2)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แต่เป็นบัญชีที่ลูกค้ามีความสัมพันธ์กับ ธพ. (relationship account) ซึ่งทำให้ความน่าจะเป็นในการถอนเงินออกเป็นไปได้ยาก </t>
  </si>
  <si>
    <t xml:space="preserve">     (1.1)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account)</t>
  </si>
  <si>
    <t xml:space="preserve">     (2.1) เงินรับฝากและเงินกู้ยืมเพื่อธุรกรรมด้านปฏิบัติการ (operational deposits)</t>
  </si>
  <si>
    <t xml:space="preserve">     (1.2) คู่สัญญาอื่น</t>
  </si>
  <si>
    <t xml:space="preserve">     (2.2) คู่สัญญาอื่น</t>
  </si>
  <si>
    <t xml:space="preserve">     (3.3) คู่สัญญาอื่น</t>
  </si>
  <si>
    <t xml:space="preserve">     (4.3) คู่สัญญาอื่น</t>
  </si>
  <si>
    <t xml:space="preserve">     (3.2) หลักประกันประเภทอื่น </t>
  </si>
  <si>
    <t>(1) รายการภาระผูกพันที่เป็นสัญญา</t>
  </si>
  <si>
    <t xml:space="preserve">(2) ภาระผูกพันที่ไม่มีสัญญาผูกมัด แต่อาจส่งผลให้ ธพ. มีกระแสเงินสดไหลออก </t>
  </si>
  <si>
    <t xml:space="preserve">     (1.5) รายการภาระผูกพันตามสัญญาอื่น</t>
  </si>
  <si>
    <t xml:space="preserve"> </t>
  </si>
  <si>
    <t xml:space="preserve">     (1.1) วงเงินที่ยังไม่ได้เบิกใช้ซึ่งสามารถยกเลิกได้โดยไม่มีเงื่อนไข (unconditionally revocable uncommitted line)</t>
  </si>
  <si>
    <t xml:space="preserve">(4) ตั๋วสัญญาใช้เงินซึ่งออกโดยกระทรวงการคลัง </t>
  </si>
  <si>
    <t xml:space="preserve">     (18.1) เฉพาะส่วนที่เป็นวงเงินที่ยังไม่ได้เบิกใช้สำหรับธุรกรรมอนุพันธ์ </t>
  </si>
  <si>
    <t>(3) ตั๋วแลกเงินหรือตั๋วสัญญาใช้เงินซึ่งออกโดยสถาบันการเงินที่มีกฎหมายเฉพาะจัดตั้งขึ้น</t>
  </si>
  <si>
    <t>ส่วนที่ 2 : ประมาณการกระแสเงินสดไหลออกสุทธิ (net cash outflows)</t>
  </si>
  <si>
    <t>ส่วนที่ 2.1 : กระแสเงินสดไหลออก (cash outflows)</t>
  </si>
  <si>
    <t xml:space="preserve">     (2.2) เงินรับฝากและเงินกู้ยืมที่มิใช่เพื่อธุรกรรมด้านปฏิบัติการ (non-operational deposits)</t>
  </si>
  <si>
    <t xml:space="preserve">    (6.2) บัญชีที่เกี่ยวข้องกับการให้บริการการลงทุนรายใหญ่ (prime brokerage services)</t>
  </si>
  <si>
    <t xml:space="preserve">(9) กระแสเงินสดไหลออกเนื่องจากการไถ่ถอนตราสารระยะสั้นจากการแปลงสินทรัพย์เป็นหลักทรัพย์ (asset-backed commercial paper) ที่ ธพ. หรือบริษัทในกลุ่มธุรกิจทางการเงินรวมถึงนิติบุคคลเฉพาะกิจเพื่อการแปลงสินทรัพย์เป็นหลักทรัพย์ (Special Purpose Vehicles/ conduits/ Securities Investment Vehicles) เป็นผู้ออก </t>
  </si>
  <si>
    <t>(8) กระแสเงินสดไหลออกเนื่องจากการไถ่ถอนตราสารจากการแปลงสินทรัพย์เป็นหลักทรัพย์ (asset-backed securities) และตราสารการกู้ยืมที่ซับซ้อน (structured financing instrument) ที่ ธพ. หรือบริษัทในกลุ่มธุรกิจทางการเงินซึ่งรวมถึงนิติบุคคลเฉพาะกิจเพื่อการแปลงสินทรัพย์เป็นหลักทรัพย์ (Special Purpose Vehicles/ conduits/ Securities Investment Vehicles) เป็นผู้ออก ที่จะครบกำหนดภายในระยะเวลา 30 วัน</t>
  </si>
  <si>
    <t>(10) กระแสเงินสดไหลออกเนื่องจากการไถ่ถอนหุ้นกู้มีประกัน (covered bond) ที่ ธพ. เป็นผู้ออก ที่จะครบกำหนดภายในระยะเวลา 30 วัน</t>
  </si>
  <si>
    <t xml:space="preserve">     (12.1) ลูกค้าเป็นบริษัทที่มิใช่สถาบันการเงิน (non-financial corporates)</t>
  </si>
  <si>
    <t xml:space="preserve">     (17.1) ที่ให้แก่บริษัทแม่</t>
  </si>
  <si>
    <t xml:space="preserve">     (17.3) ที่ให้แก่นิติบุคคลอื่น</t>
  </si>
  <si>
    <t xml:space="preserve">     (17.2) ที่ให้แก่บริษัทอื่นในกลุ่มธุรกิจทางการเงิน</t>
  </si>
  <si>
    <t xml:space="preserve">     (16.2) ที่ให้แก่บริษัทอื่นในกลุ่มธุรกิจทางการเงิน</t>
  </si>
  <si>
    <t xml:space="preserve">     (16.1) ที่ให้แก่บริษัทแม่</t>
  </si>
  <si>
    <t xml:space="preserve">     (15.2) ที่ให้แก่บริษัทอื่นในกลุ่มธุรกิจทางการเงิน</t>
  </si>
  <si>
    <t xml:space="preserve">     (15.1) ที่ให้แก่บริษัทแม่</t>
  </si>
  <si>
    <t xml:space="preserve">     (14.2) ที่ให้แก่บริษัทอื่นในกลุ่มธุรกิจทางการเงิน</t>
  </si>
  <si>
    <t xml:space="preserve">     (14.1) ที่ให้แก่บริษัทแม่</t>
  </si>
  <si>
    <t xml:space="preserve">     (13.1) ลูกค้าเป็นบริษัทที่มิใช่สถาบันการเงิน (non-financial corporates)</t>
  </si>
  <si>
    <t xml:space="preserve">     (1.3) รายการค้ำประกัน เล็ตเตอร์ออฟเครดิต ที่ไม่เกี่ยวข้องกับบริการทางการเงินเพื่อการค้า (non trade finance-related obligation)</t>
  </si>
  <si>
    <t xml:space="preserve">     (1.1) ลูกหนี้รายย่อย (retail)</t>
  </si>
  <si>
    <t xml:space="preserve">     (1.2) ลูกหนี้ธุรกิจขนาดเล็ก (small business customers) </t>
  </si>
  <si>
    <t xml:space="preserve">     (1.3) ลูกหนี้บริษัทที่มิใช่สถาบันการเงิน (non-financial corporates) </t>
  </si>
  <si>
    <t xml:space="preserve">     (1.4) ลูกหนี้ธนาคารกลาง</t>
  </si>
  <si>
    <t xml:space="preserve">     (1.5) ลูกหนี้ ธพ. และ สถาบันการเงินอื่น (financial institutions)</t>
  </si>
  <si>
    <t xml:space="preserve">     (1.6) ลูกหนี้ที่เป็นนิติบุคคลอื่น </t>
  </si>
  <si>
    <t>(2) สกุลเงินอื่นที่มีนัยสำคัญ</t>
  </si>
  <si>
    <t>(1) สกุลเงินบาท</t>
  </si>
  <si>
    <t>ประมาณการกระแสเงินสดไหลออกสุทธิภายในระยะเวลา 30 วัน</t>
  </si>
  <si>
    <t xml:space="preserve">     (2.1)  ........................</t>
  </si>
  <si>
    <t xml:space="preserve">     (2.2)  ........................</t>
  </si>
  <si>
    <t xml:space="preserve">     (2.3)  ........................</t>
  </si>
  <si>
    <t xml:space="preserve">     (2.4)  ........................</t>
  </si>
  <si>
    <t xml:space="preserve">     (2.5)  ........................</t>
  </si>
  <si>
    <r>
      <t xml:space="preserve">     (3.1) รายการที่ ธปท. เห็นว่าควรมีอัตราการไหลเข้าเป็น 100% ได้แก่ ลูกหนี้ค้างรับที่เกิดจากการขายหลักทรัพย์ซึ่งอยู่ระหว่างรอการส่งมอบ  </t>
    </r>
    <r>
      <rPr>
        <b/>
        <sz val="18"/>
        <rFont val="Angsana New"/>
        <family val="1"/>
      </rPr>
      <t>รายการเช็ครอเรียกเก็บ แ</t>
    </r>
    <r>
      <rPr>
        <b/>
        <sz val="18"/>
        <color indexed="8"/>
        <rFont val="Angsana New"/>
        <family val="1"/>
      </rPr>
      <t>ละรายการอื่นตามที่ ธปท. กำหนด</t>
    </r>
  </si>
  <si>
    <t xml:space="preserve">     (3.2) กระแสเงินสดไหลเข้าตามสัญญาอื่น</t>
  </si>
  <si>
    <t xml:space="preserve">กระแสเงินสดไหลเข้าอื่น </t>
  </si>
  <si>
    <t>ปริมาณกระแสเงินสดไหลออกส่วนที่มากกว่าปริมาณการปล่อยสินเชื่อกลับให้ลูกค้า</t>
  </si>
  <si>
    <t xml:space="preserve">     (2.1) เฉพาะส่วนที่สามารถไถ่ถอนได้ในภาวะวิกฤต</t>
  </si>
  <si>
    <t xml:space="preserve">          (1.1.1)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account)</t>
  </si>
  <si>
    <t xml:space="preserve">          (1.1.3)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และไม่ใช่บัญชีที่ลูกค้ามีความสัมพันธ์กับ ธพ. (non-relationship account)</t>
  </si>
  <si>
    <t xml:space="preserve">     (1.2) เงินรับฝากและเงินกู้ยืมที่ไม่ได้รับการคุ้มครองเงินฝาก</t>
  </si>
  <si>
    <t xml:space="preserve">          (2.1.1) จากบริษัทที่มิใช่สถาบันการเงิน (non-financial corporates)</t>
  </si>
  <si>
    <t xml:space="preserve">               (2.1.1.1) ส่วนที่ได้รับการคุ้มครองเงินฝาก </t>
  </si>
  <si>
    <t xml:space="preserve">               (2.1.1.2) ส่วนที่ไม่ได้รับการคุ้มครองเงินฝาก</t>
  </si>
  <si>
    <t xml:space="preserve">          (2.1.3) จาก ธพ.</t>
  </si>
  <si>
    <t xml:space="preserve">          (2.1.4) จากสถาบันการเงิน และนิติบุคคลอื่น (ไม่รวม ธพ.)</t>
  </si>
  <si>
    <t xml:space="preserve">          (2.2.1) จากบริษัทที่มิใช่สถาบันการเงิน (non-financial corporates)</t>
  </si>
  <si>
    <t xml:space="preserve">               (2.2.1.1) ส่วนที่ได้รับการคุ้มครองเงินฝากเต็มจำนวน</t>
  </si>
  <si>
    <t xml:space="preserve">               (2.2.1.2) ส่วนที่ไม่ได้รับการคุ้มครองเงินฝากเต็มจำนวน</t>
  </si>
  <si>
    <t xml:space="preserve">               (2.2.2.1) ส่วนที่ได้รับการคุ้มครองเงินฝากเต็มจำนวน</t>
  </si>
  <si>
    <t xml:space="preserve">               (2.2.2.2) ส่วนที่ไม่ได้รับการคุ้มครองเงินฝากเต็มจำนวน</t>
  </si>
  <si>
    <t xml:space="preserve">          (2.2.3) จาก ธพ. อื่นซึ่งประกอบธุรกิจในลักษณะเครือข่ายที่มีกลยุทธ์หรือ brand ร่วมกับ ธพ. และ ธพ. ทำหน้าที่เป็นศูนย์กลางเครือข่ายดังกล่าว    </t>
  </si>
  <si>
    <t xml:space="preserve">          (2.2.4) จาก ธพ.</t>
  </si>
  <si>
    <t xml:space="preserve">          (2.2.5) จากสถาบันการเงิน และนิติบุคคลอื่น (ไม่รวม ธพ.)</t>
  </si>
  <si>
    <t xml:space="preserve">     (9.1) ส่วนที่จะครบกำหนดภายในระยะเวลา 30 วัน</t>
  </si>
  <si>
    <t xml:space="preserve">     (9.3) กระแสเงินสดไหลออกอื่น นอกเหนือจากที่รายงานในข้อ (9.1) และข้อ (9.2) </t>
  </si>
  <si>
    <t xml:space="preserve">     (14.3) ที่ให้แก่ ธพ. อื่น</t>
  </si>
  <si>
    <t xml:space="preserve">          (1.1.1) เฉพาะส่วนที่นับเป็นสินทรัพย์สภาพคล่อง</t>
  </si>
  <si>
    <t xml:space="preserve">          (1.2.1) เฉพาะส่วนที่นับเป็นสินทรัพย์สภาพคล่อง</t>
  </si>
  <si>
    <t xml:space="preserve">          (1.3.1) เฉพาะส่วนที่นับเป็นสินทรัพย์สภาพคล่อง</t>
  </si>
  <si>
    <t xml:space="preserve">          (1.4.1) เฉพาะส่วนที่นับเป็นสินทรัพย์สภาพคล่อง</t>
  </si>
  <si>
    <t xml:space="preserve">          (1.5.1) เฉพาะส่วนที่นับเป็นสินทรัพย์สภาพคล่อง</t>
  </si>
  <si>
    <t xml:space="preserve">          (1.6.1) เฉพาะส่วนที่นับเป็นสินทรัพย์สภาพคล่อง</t>
  </si>
  <si>
    <t xml:space="preserve">          (1.7.1) เฉพาะส่วนที่นับเป็นสินทรัพย์สภาพคล่อง</t>
  </si>
  <si>
    <t xml:space="preserve">          (1.8.1)  เฉพาะส่วนที่นับเป็นสินทรัพย์สภาพคล่อง</t>
  </si>
  <si>
    <t xml:space="preserve">          (1.9.1) เฉพาะส่วนที่นับเป็นสินทรัพย์สภาพคล่อง</t>
  </si>
  <si>
    <t xml:space="preserve">          (2.0.1) เฉพาะส่วนที่นับเป็นสินทรัพย์สภาพคล่อง</t>
  </si>
  <si>
    <t xml:space="preserve">          (2.1.1) เฉพาะส่วนที่นับเป็นสินทรัพย์สภาพคล่อง</t>
  </si>
  <si>
    <t xml:space="preserve">          (2.2.1)  เฉพาะส่วนที่นับเป็นสินทรัพย์สภาพคล่อง</t>
  </si>
  <si>
    <t xml:space="preserve">          (2.3.1) เฉพาะส่วนที่นับเป็นสินทรัพย์สภาพคล่อง</t>
  </si>
  <si>
    <t xml:space="preserve">          (2.4.1) เฉพาะส่วนที่นับเป็นสินทรัพย์สภาพคล่อง</t>
  </si>
  <si>
    <t xml:space="preserve">               (2.1.4.1) ส่วนที่ได้รับการคุ้มครองเงินฝาก </t>
  </si>
  <si>
    <t xml:space="preserve">               (2.1.4.2) ส่วนที่ไม่ได้รับการคุ้มครองเงินฝาก</t>
  </si>
  <si>
    <t>(2) เงินฝากและเงินสำรองที่ธนาคารกลาง</t>
  </si>
  <si>
    <t xml:space="preserve">(3) ตราสารหนี้ที่ได้รับน้ำหนักความเสี่ยง 0% </t>
  </si>
  <si>
    <t xml:space="preserve">(4) ตราสารหนี้ที่ออกโดยรัฐบาลหรือธนาคารกลางที่ไม่ได้รับน้ำหนักความเสี่ยง 0% </t>
  </si>
  <si>
    <t xml:space="preserve">(1) ตราสารหนี้ที่ได้รับน้ำหนักความเสี่ยง 20% </t>
  </si>
  <si>
    <t xml:space="preserve">(1) ตราสารหนี้ที่ได้รับน้ำหนักความเสี่ยง 50% </t>
  </si>
  <si>
    <t xml:space="preserve">    (3.1) ซึ่งออก หรือค้ำประกันโดยรัฐบาล </t>
  </si>
  <si>
    <t xml:space="preserve">    (3.2) ซึ่งออก หรือค้ำประกันโดยธนาคารกลาง</t>
  </si>
  <si>
    <t xml:space="preserve">    (3.4) ซึ่งออก หรือค้ำประกันโดย BIS, IMF, ECB, EC หรือธนาคารเพื่อการพัฒนาระหว่างประเทศ (MDBs)</t>
  </si>
  <si>
    <t xml:space="preserve">     (1.1) ซึ่งออก หรือค้ำประกันโดยรัฐบาล </t>
  </si>
  <si>
    <t xml:space="preserve">     (1.4) ซึ่งออก หรือค้ำประกันโดยธนาคารเพื่อการพัฒนาระหว่างประเทศ (MDBs)</t>
  </si>
  <si>
    <t xml:space="preserve">     (1.2) ซึ่งออก หรือค้ำประกันโดยธนาคารกลาง</t>
  </si>
  <si>
    <t>ปริมาณสินทรัพย์สภาพคล่องที่ ธพ. ถือครอง แบ่งตามสกุลเงินที่มีนัยสำคัญ</t>
  </si>
  <si>
    <t xml:space="preserve">     (2.1) เฉพาะส่วนที่เป็นเงินรับฝากที่มีการใช้บริการธนาคารทางอินเตอร์เน็ต (internet banking) </t>
  </si>
  <si>
    <t xml:space="preserve">(3) เงินรับฝากและเงินกู้ยืมซึ่งลูกค้าไม่มีสิทธิในการไถ่ถอนภายในระยะเวลา 30 วัน </t>
  </si>
  <si>
    <t xml:space="preserve">          (1.2.1) เฉพาะส่วนที่เป็นเงินรับฝากที่มีการใช้บริการธนาคารทางอินเตอร์เน็ต (internet banking) </t>
  </si>
  <si>
    <t xml:space="preserve">     (1.3) เงินรับฝากและเงินกู้ยืมซึ่งลูกค้าไม่มีสิทธิในการไถ่ถอนภายในระยะเวลา 30 วัน </t>
  </si>
  <si>
    <t>ปริมาณกระแสเงินสดไหลออกซึ่งคำนึงถึงการปล่อยสินเชื่อกลับให้ลูกค้า</t>
  </si>
  <si>
    <t>หมวด (จ) ภาระผูกพันตามสัญญาซึ่ง ธพ. ให้สิทธิในการขยายอายุสัญญาสินเชื่อแก่ลูกค้า</t>
  </si>
  <si>
    <t xml:space="preserve">     (1) เฉพาะส่วนที่นับเป็นสินทรัพย์สภาพคล่องได้</t>
  </si>
  <si>
    <t>ธุรกรรมการแลกเปลี่ยนหลักประกัน (collateral swaps) ที่จะครบกำหนดภายในระยะเวลา 30 วัน</t>
  </si>
  <si>
    <t>กระแสเงินสดไหลออกหรือกระแสเงินสดไหลเข้าทั้งสิ้นจากธุรกรรมการแลกเปลี่ยนหลักประกัน (collateral swaps) ซึ่งจะครบกำหนดภายในระยะเวลา 30 วัน</t>
  </si>
  <si>
    <t xml:space="preserve">    (3.3) ซึ่งออก หรือค้ำประกันโดยองค์กรปกครองส่วนท้องถิ่น องค์การของรัฐและรัฐวิสาหกิจ </t>
  </si>
  <si>
    <t xml:space="preserve">     (1.3) ซึ่งออก หรือค้ำประกันโดยองค์กรปกครองส่วนท้องถิ่น องค์การของรัฐและรัฐวิสาหกิจ </t>
  </si>
  <si>
    <t xml:space="preserve">(5) ตราสารหนี้ที่ออกโดยรัฐวิสาหกิจหรือสถาบันการเงินที่มีกฎหมายเฉพาะจัดตั้งขึ้นที่กระทรวงการคลังไม่ค้ำประกันเงินต้นและดอกเบี้ย และตราสารหรือผู้ออกต้องได้รับอันดับเครดิตตั้งแต่ A ขึ้นไป กรณีไม่มีการจัดอันดับเครดิตต้องมีสถานะการดำเนินงานเป็น "ไม่มีปัญหา" ตามที่ สคร. กำหนด   </t>
  </si>
  <si>
    <t xml:space="preserve">(4)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ซึ่งผู้ฝากมีสิทธิไถ่ถอนก่อนกำหนดแต่มีค่าปรับที่มีนัยสำคัญ </t>
  </si>
  <si>
    <t>(2) เงินรับฝากและเงินกู้ยืมจากนิติบุคคลอื่นที่ไม่ใช่ธุรกิจขนาดเล็ก (wholesales customers)</t>
  </si>
  <si>
    <t>(3) เงินรับฝากและเงินกู้ยืมอื่นที่จะครบกำหนดภายในระยะเวลา 30 วัน</t>
  </si>
  <si>
    <t>(5) ปริมาณเงินสำรองที่ธนาคารกลางที่ ธพ. ต้องดำรงเพิ่มเพื่อปฏิบัติตามกฎหมายขั้นต่ำ</t>
  </si>
  <si>
    <t xml:space="preserve">    (6.3) เงินฝากส่วนที่เกินกว่ายอดหมุนเวียนเพื่อธุรกรรมด้านปฏิบัติการ (excess balances)</t>
  </si>
  <si>
    <t xml:space="preserve">    (6.1) บัญชี vostro</t>
  </si>
  <si>
    <t xml:space="preserve">     (1.1) คู่สัญญาเป็นธนาคารกลาง</t>
  </si>
  <si>
    <t xml:space="preserve">     (2.1) คู่สัญญาเป็นธนาคารกลาง</t>
  </si>
  <si>
    <t xml:space="preserve">     (3.1) คู่สัญญาเป็นธนาคารกลาง</t>
  </si>
  <si>
    <t xml:space="preserve">     (4.1) คู่สัญญาเป็นธนาคารกลาง</t>
  </si>
  <si>
    <t>(4) หลักประกันส่วนเกินที่คู่สัญญาวางไว้เพื่อธุรกรรมอนุพันธ์และธุรกรรมการกู้ยืมแบบมีหลักประกันอื่น ซึ่งคู่สัญญามีสิทธิเรียกคืนตามสัญญา</t>
  </si>
  <si>
    <t>(5) หลักประกันที่ ธพ. ต้องวางเพิ่มตามสัญญาของธุรกรรมอนุพันธ์และธุรกรรมการกู้ยืมแบบมีหลักประกันอื่น แต่คู่สัญญายังมิได้ใช้สิทธิในการเรียกหลักประกันดังกล่าว</t>
  </si>
  <si>
    <t>(6) กระแสเงินสดไหลออกเนื่องจากคู่สัญญามีสิทธิตามสัญญาในการแลกเปลี่ยนสินทรัพย์ที่ใช้เป็นหลักประกัน</t>
  </si>
  <si>
    <t xml:space="preserve">     (9.2) ส่วนที่ครบกำหนดเกินกว่า 30 วัน แต่ให้สิทธิซึ่งมีผลให้สามารถเลื่อนระยะเวลาครบกำหนดให้เร็วขึ้นเป็นภายในระยะเวลา 30 วัน</t>
  </si>
  <si>
    <t xml:space="preserve">     (12.2)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 </t>
  </si>
  <si>
    <t xml:space="preserve">     (13.2)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</si>
  <si>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(1.2) ธุรกรรมที่เกี่ยวกับบริการทางการเงินเพื่อการค้า (trade finance-related obligation)</t>
  </si>
  <si>
    <t xml:space="preserve">     (2.2) การรับซื้อคืนตราสารหนี้ (debt-buy back requests) และธุรกรรมซับซ้อน (structured product)</t>
  </si>
  <si>
    <t xml:space="preserve">     (2.3) การให้ความช่วยเหลือกองทุน (managed funds) ที่บริหารโดยบริษัทในกลุ่มธุรกิจทางการเงิน</t>
  </si>
  <si>
    <t xml:space="preserve">     (2.1) วงเงินให้ความช่วยเหลือแก่ joint venture และ minority investment ที่ ธพ. อาจต้องเป็นผู้ให้ความช่วยเหลือด้านสภาพคล่อง</t>
  </si>
  <si>
    <t>หมวด (ง) ภาระผูกพันที่มีสัญญา</t>
  </si>
  <si>
    <t>(1) กรณี ธพ. มิได้นำหลักประกันที่ได้จากการให้กู้ยืมเงินไปใช้ต่อ (not rehypothecated) เช่น เปิดฐานะชอร์ต (covered short position) หรือนำไปใช้เป็นหลักประกันในการกู้ยืมต่อ</t>
  </si>
  <si>
    <t>(1) กรณีมิได้นำสินทรัพย์ที่ได้รับมาจากการทำธุรกรรมไปใช้ต่อ (not rehypothecated) เช่น เปิดฐานะชอร์ต (covered short position) หรือนำไปใช้เป็นหลักประกันในการกู้ยืมต่อ</t>
  </si>
  <si>
    <t>(3) กรณีนำสินทรัพย์ที่ได้รับมาจากการทำธุรกรรมไปใช้ต่อ (rehypothecated)  เช่น เปิดฐานะชอร์ต (covered short position) หรือนำไปใช้เป็นหลักประกันในการกู้ยืมต่อ</t>
  </si>
  <si>
    <t>(2) กรณี ธพ. นำหลักประกันที่ได้จากการให้กู้ยืมเงินไปใช้ต่อ (rehypothecated)  เช่น เปิดฐานะชอร์ต (covered short position) หรือนำไปใช้เป็นหลักประกันในการกู้ยืมต่อ</t>
  </si>
  <si>
    <t>หมวด (ก) สินทรัพย์สภาพคล่องชั้นที่ 1</t>
  </si>
  <si>
    <t>ปริมาณสินทรัพย์สภาพคล่องชั้นที่ 1</t>
  </si>
  <si>
    <t xml:space="preserve">การปรับมูลค่าสินทรัพย์สภาพคล่องชั้นที่ 1 </t>
  </si>
  <si>
    <t>ปริมาณสินทรัพย์สภาพคล่องชั้นที่ 1 หลังการปรับมูลค่า</t>
  </si>
  <si>
    <t xml:space="preserve">หมวด (ข) สินทรัพย์สภาพคล่องชั้นที่ 2A </t>
  </si>
  <si>
    <t>ปริมาณสินทรัพย์สภาพคล่องชั้นที่ 2A</t>
  </si>
  <si>
    <t>การปรับมูลค่าสินทรัพย์สภาพคล่องชั้นที่ 2A</t>
  </si>
  <si>
    <t>ปริมาณสินทรัพย์สภาพคล่องชั้นที่ 2A หลังการปรับมูลค่า</t>
  </si>
  <si>
    <t>ส่วนเกินเพดานสินทรัพย์สภาพคล่องชั้นที่ 2</t>
  </si>
  <si>
    <t>หมวด (ค) สินทรัพย์สภาพคล่องชั้นที่ 2B</t>
  </si>
  <si>
    <t>ปริมาณสินทรัพย์สภาพคล่องชั้นที่ 2B</t>
  </si>
  <si>
    <t>การปรับมูลค่าสินทรัพย์สภาพคล่องชั้นที่ 2B</t>
  </si>
  <si>
    <t>ปริมาณสินทรัพย์สภาพคล่องชั้นที่ 2B หลังการปรับมูลค่า</t>
  </si>
  <si>
    <r>
      <t>ส่วนเกินเพดานสินทรัพย์สภาพคล่องชั้นที่ 2</t>
    </r>
    <r>
      <rPr>
        <sz val="18"/>
        <color indexed="8"/>
        <rFont val="Angsana New"/>
        <family val="1"/>
      </rPr>
      <t>B</t>
    </r>
  </si>
  <si>
    <t>หมวด (ช) สินทรัพย์สภาพคล่องแบ่งตามสกุลเงินที่มีนัยสำคัญ</t>
  </si>
  <si>
    <t>วงเงินซึ่งไม่สามารถยกเลิกได้ (committed line) ที่สาขา ธพ. ต่างประเทศได้รับจากสำนักงานใหญ่</t>
  </si>
  <si>
    <t xml:space="preserve">          (2.1.2)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</si>
  <si>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(2.2.2)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</si>
  <si>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(6) เงินรับฝากและเงินกู้ยืมที่มีลักษณะคล้ายเงินรับฝากและเงินกู้ยืมเพื่อธุรกรรมด้านปฏิบัติการ (operational deposits) แต่จัดประเภทเป็นเงินรับฝากและเงินกู้ยืมที่มิใช่เพื่อธุรกรรมด้านปฏิบัติการ (non-operational deposits) ซึ่งได้รายงานในหัวข้อ (2.2)
</t>
  </si>
  <si>
    <t xml:space="preserve">     (3.2) คู่สัญญาเป็นรัฐบาล องค์กรปกครองส่วนท้องถิ่น องค์การของรัฐและรัฐวิสาหกิจ หรือลูกหนี้ธนาคารเพื่อการพัฒนาระหว่างประเทศ (MDBs) ที่ได้รับน้ำหนักความเสี่ยง 20% หรือต่ำกว่า</t>
  </si>
  <si>
    <t xml:space="preserve">     (4.2) คู่สัญญาเป็นรัฐบาล องค์กรปกครองส่วนท้องถิ่น องค์การของรัฐและรัฐวิสาหกิจ หรือลูกหนี้ธนาคารเพื่อการพัฒนาระหว่างประเทศ (MDBs) ที่ได้รับน้ำหนักความเสี่ยง 20% หรือต่ำกว่า</t>
  </si>
  <si>
    <t xml:space="preserve">     (3.1) หลักประกันที่เป็นเงินสดและสินทรัพย์สภาพคล่องชั้นที่ 1</t>
  </si>
  <si>
    <t xml:space="preserve">หมวด (ฉ) ภาระผูกพันอื่น ทั้งที่มีสัญญาและไม่มีสัญญา </t>
  </si>
  <si>
    <t xml:space="preserve">     (1.7) เฉพาะส่วนที่เป็นเงินรับชำระคืนเงินให้สินเชื่อที่เป็น call loan ซึ่งได้รายงานในข้อ (1.1) ถึง (1.6) </t>
  </si>
  <si>
    <t xml:space="preserve">          (2.4.1) กระแสเงินสดไหลออกสุทธิจากธุรกรรมระหว่างบริษัทในกลุ่มธุรกิจทางการเงินเดียวกัน (net intra-group outflow)</t>
  </si>
  <si>
    <t xml:space="preserve">     (2.4) เงินรับฝากและเงินกู้ยืมจากบริษัทในกลุ่มธุรกิจทางการเงินเดียวกัน (intra-group transaction) </t>
  </si>
  <si>
    <t xml:space="preserve">     (1.8) ลูกหนี้ที่เป็นบริษัทในกลุ่มธุรกิจทางการเงินเดียวกัน (intra-group transaction) </t>
  </si>
  <si>
    <t xml:space="preserve">          (1.8.1) กระแสเงินสดไหลเข้าสุทธิจากธุรกรรมระหว่างบริษัทในกลุ่มธุรกิจทางการเงินเดียวกัน (net intra-group inflow)</t>
  </si>
  <si>
    <t>หมวด (ค) 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</si>
  <si>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</si>
  <si>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หมวด (ก) 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</si>
  <si>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</si>
  <si>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(4) กรณีหลักประกันเป็นสินทรัพย์ชั้นอื่นที่ไม่เข้าข่ายเป็นสินทรัพย์สภาพคล่องชั้นที่ 1 สินทรัพย์สภาพคล่องชั้นที่ 2A หรือ 2B</t>
  </si>
  <si>
    <t xml:space="preserve">     (1.1) กรณีหลักประกันเป็นสินทรัพย์สภาพคล่องชั้นที่ 1</t>
  </si>
  <si>
    <t xml:space="preserve">     (1.2) กรณีหลักประกันเป็นสินทรัพย์สภาพคล่องชั้นที่ 2A
</t>
  </si>
  <si>
    <t xml:space="preserve">     (1.3) กรณีหลักประกันเป็นสินทรัพย์สภาพคล่องชั้นที่ 2B</t>
  </si>
  <si>
    <t xml:space="preserve">     (1.4)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</si>
  <si>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(1.5)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</si>
  <si>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(2.2) กรณีหลักประกันเป็นสินทรัพย์สภาพคล่องชั้นที่ 2A</t>
  </si>
  <si>
    <t xml:space="preserve">     (2.3) กรณีหลักประกันเป็นสินทรัพย์สภาพคล่องชั้นที่ 2B</t>
  </si>
  <si>
    <t xml:space="preserve">     (2.4)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</si>
  <si>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</si>
  <si>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(1.1) ให้ยืมสินทรัพย์สภาพคล่องชั้นที่ 1 แลกกับการยืมสินทรัพย์สภาพคล่องชั้นที่ 1</t>
  </si>
  <si>
    <t xml:space="preserve">     (1.2) ให้ยืมสินทรัพย์สภาพคล่องชั้นที่ 1 แลกกับการยืมสินทรัพย์สภาพคล่องชั้นที่ 2A</t>
  </si>
  <si>
    <t xml:space="preserve">     (1.3) ให้ยืมสินทรัพย์สภาพคล่องชั้นที่ 1 แลกกับการยืมสินทรัพย์สภาพคล่องชั้นที่ 2B</t>
  </si>
  <si>
    <t xml:space="preserve">     (1.4)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</si>
  <si>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(1.5) ให้ยืมสินทรัพย์สภาพคล่องชั้นที่ 2A แลกกับการยืมสินทรัพย์สภาพคล่องชั้นที่ 1</t>
  </si>
  <si>
    <t xml:space="preserve">     (1.6) ให้ยืมสินทรัพย์สภาพคล่องชั้นที่ 2A แลกกับการยืมสินทรัพย์สภาพคล่องชั้นที่ 2A</t>
  </si>
  <si>
    <t xml:space="preserve">     (1.7) ให้ยืมสินทรัพย์สภาพคล่องชั้นที่ 2A แลกกับการยืมสินทรัพย์สภาพคล่องชั้นที่ 2B</t>
  </si>
  <si>
    <t xml:space="preserve">     (1.8)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</si>
  <si>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(1.9) ให้ยืมสินทรัพย์สภาพคล่องชั้นที่ 2B แลกกับการยืมสินทรัพย์สภาพคล่องชั้นที่ 1</t>
  </si>
  <si>
    <t xml:space="preserve">     (2) ให้ยืมสินทรัพย์สภาพคล่องชั้นที่ 2B แลกกับการยืมสินทรัพย์สภาพคล่องชั้นที่ 2A</t>
  </si>
  <si>
    <t xml:space="preserve">     (2.1) ให้ยืมสินทรัพย์สภาพคล่องชั้นที่ 2B แลกกับการยืมสินทรัพย์สภาพคล่องชั้นที่ 2B</t>
  </si>
  <si>
    <t xml:space="preserve">     (2.2)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</si>
  <si>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(2.3)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1</t>
  </si>
  <si>
    <t xml:space="preserve">     (2.6)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</si>
  <si>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(3.1) ให้ยืมสินทรัพย์สภาพคล่องชั้นที่ 1 แลกกับการยืมสินทรัพย์สภาพคล่องชั้นที่ 1 </t>
  </si>
  <si>
    <t xml:space="preserve">     (3.2) ให้ยืมสินทรัพย์สภาพคล่องชั้นที่ 1 แลกกับการยืมสินทรัพย์สภาพคล่องชั้นที่ 2A</t>
  </si>
  <si>
    <t xml:space="preserve">     (3.3) ให้ยืมสินทรัพย์สภาพคล่องชั้นที่ 1 แลกกับการยืมสินทรัพย์สภาพคล่องชั้นที่ 2B</t>
  </si>
  <si>
    <t xml:space="preserve">     (3.4)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</si>
  <si>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(3.5) ให้ยืมสินทรัพย์สภาพคล่องชั้นที่ 2A แลกกับการยืมสินทรัพย์สภาพคล่องชั้นที่ 1 </t>
  </si>
  <si>
    <t xml:space="preserve">     (3.6) ให้ยืมสินทรัพย์สภาพคล่องชั้นที่ 2A แลกกับการยืมสินทรัพย์สภาพคล่องชั้นที่ 2A</t>
  </si>
  <si>
    <t xml:space="preserve">     (3.7) ให้ยืมสินทรัพย์สภาพคล่องชั้นที่ 2A แลกกับการยืมสินทรัพย์สภาพคล่องชั้นที่ 2B</t>
  </si>
  <si>
    <t xml:space="preserve">     (3.9) ให้ยืมสินทรัพย์สภาพคล่องชั้นที่ 2B แลกกับการยืมสินทรัพย์สภาพคล่องชั้นที่ 1</t>
  </si>
  <si>
    <t xml:space="preserve">     (4.0) ให้ยืมสินทรัพย์สภาพคล่องชั้นที่ 2B แลกกับการยืมสินทรัพย์สภาพคล่องชั้นที่ 2A</t>
  </si>
  <si>
    <t xml:space="preserve">     (4.1) ให้ยืมสินทรัพย์สภาพคล่องชั้นที่ 2B แลกกับการยืมสินทรัพย์สภาพคล่องชั้นที่ 2B</t>
  </si>
  <si>
    <t xml:space="preserve">     (4.2)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</si>
  <si>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(4.3)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1</t>
  </si>
  <si>
    <t xml:space="preserve">     (4.4)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2A</t>
  </si>
  <si>
    <t xml:space="preserve">     (4.5)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2B</t>
  </si>
  <si>
    <t>การปรับมูลค่าสินทรัพย์สภาพคล่องชั้นที่ 1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</si>
  <si>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2A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</si>
  <si>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2B จากธุรกรรมการแลกเปลี่ยนหลักประกัน (collateral swaps) ที่จะครบกำหนดภายในระยะเวลา 30 วัน</t>
  </si>
  <si>
    <t>(5) เงินรับฝากและเงินกู้ยืมรายย่อยของสาขาหรือบริษัทลูก (subsidiaries) ของ ธพ. ที่จัดตั้งอยู่ในต่างประเทศ</t>
  </si>
  <si>
    <t xml:space="preserve">     (1.5) เงินรับฝากและเงินกู้ยืมธุรกิจขนาดเล็กของสาขาหรือบริษัทลูก (subsidiaries) ของ ธพ. ที่ตั้งอยู่ในต่างประเทศ</t>
  </si>
  <si>
    <t xml:space="preserve">     (15.3) ที่ให้แก่สถาบันการเงินอื่น </t>
  </si>
  <si>
    <t xml:space="preserve">     (16.3) ที่ให้แก่สถาบันการเงินอื่น </t>
  </si>
  <si>
    <t xml:space="preserve">     (2.1) กรณีหลักประกันเป็นสินทรัพย์สภาพคล่องชั้นที่ 1</t>
  </si>
  <si>
    <t xml:space="preserve">          เฉพาะส่วนที่นับเป็นสินทรัพย์สภาพคล่อง</t>
  </si>
  <si>
    <t xml:space="preserve">           (1.2.1) เฉพาะส่วนที่นับเป็นสินทรัพย์สภาพคล่อง</t>
  </si>
  <si>
    <t xml:space="preserve">           (1.3.1) เฉพาะส่วนที่นับเป็นสินทรัพย์สภาพคล่อง</t>
  </si>
  <si>
    <t>ส่วนที่ 3 : ธุรกรรมการแลกเปลี่ยนหลักประกัน  (collateral swaps) ที่จะครบกำหนดภายในระยะเวลา 30 วัน</t>
  </si>
  <si>
    <t>ราคาตลาดของสินทรัพย์ที่ยืม</t>
  </si>
  <si>
    <t>ราคาตลาดของสินทรัพย์ที่ให้ยืม</t>
  </si>
  <si>
    <t xml:space="preserve">          (2.5.1) เฉพาะส่วนที่นับเป็นสินทรัพย์สภาพคล่อง</t>
  </si>
  <si>
    <t>(2) ตราสารหนี้ธุรกิจเอกชนที่ไม่ใช่สถาบันการเงิน (non-financial corporates) ที่ได้รับอันดับเครดิตตั้งแต่  AA- ขึ้นไป</t>
  </si>
  <si>
    <t>(2) ตราสารหนี้ธุรกิจเอกชนที่ไม่ใช่สถาบันการเงิน (non-financial corporates) ที่ได้รับอันดับเครดิต A ถึง A+</t>
  </si>
  <si>
    <t xml:space="preserve">     (1.4)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ซึ่งผู้ฝากมีสิทธิไถ่ถอนก่อนกำหนดแต่มีค่าปรับที่มีนัยสำคัญ </t>
  </si>
  <si>
    <t xml:space="preserve">               (2.1.2.1) ส่วนที่ได้รับการคุ้มครองเงินฝาก </t>
  </si>
  <si>
    <t xml:space="preserve">               (2.1.2.2) ส่วนที่ไม่ได้รับการคุ้มครองเงินฝาก</t>
  </si>
  <si>
    <t xml:space="preserve">     (2.3) เงินรับฝากและเงินกู้ยืมจากลูกค้าที่เป็นนิติบุคคลซึ่งไม่มีสิทธิในการไถ่ถอนภายในระยะเวลา 30 วัน </t>
  </si>
  <si>
    <t>(1) 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</si>
  <si>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 xml:space="preserve">          (1.5.3) กรณีเงินฝากหรือการชำระหนี้อื่นซึ่งครบกำหนดใน 30 วัน</t>
  </si>
  <si>
    <t xml:space="preserve">          (1.5.2) เงินฝากขั้นต่ำที่ฝากไว้ที่ ธพ. อื่น ที่ทำหน้าที่เป็นศูนย์กลางในการประกอบธุรกิจในลักษณะเครือข่ายที่มีกลยุทธ์หรือ brand ร่วมกับ ธพ. </t>
  </si>
  <si>
    <t xml:space="preserve">          (1.5.1) เงินฝากเพื่อธุรกรรมด้านปฏิบัติการ (operational deposits) ที่ฝากไว้ที่ ธพ. และสถาบันการเงินอื่น</t>
  </si>
  <si>
    <t xml:space="preserve">     (2.5)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2B</t>
  </si>
  <si>
    <t xml:space="preserve">     (2.4)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2A</t>
  </si>
  <si>
    <t xml:space="preserve">     (3.8)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</si>
  <si>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(4.6)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</si>
  <si>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>(1) กรณีหลักประกันเป็นสินทรัพย์สภาพคล่องชั้นที่ 1</t>
  </si>
  <si>
    <t>(2) กรณีหลักประกันเป็นสินทรัพย์สภาพคล่องชั้นที่ 2A</t>
  </si>
  <si>
    <t>(3) กรณีหลักประกันเป็นสินทรัพย์สภาพคล่องชั้นที่ 2B</t>
  </si>
  <si>
    <t xml:space="preserve">          (2.2.1) การรับซื้อคืนตราสารหนี้เนื่องจากการไถ่ถอนของคู่สัญญา </t>
  </si>
  <si>
    <t xml:space="preserve">          (2.2.2) กรณี ธพ. หรือบริษัทในกลุ่มธุรกิจทางการเงินทำหน้าที่เป็นผู้ค้าตราสารหนี้ (dealer) หรือเป็นผู้สร้างสภาพคล่องในตลาด (market maker)</t>
  </si>
  <si>
    <t xml:space="preserve">     (2.4) การเปิดฐานะชอร์ต (short position) ของลูกค้าซึ่ง ธพ. ให้กู้ยืมหลักทรัพย์ที่นำมาจากบัญชีลูกค้าอื่น</t>
  </si>
  <si>
    <t xml:space="preserve">     (1.4) การเปิดฐานะชอร์ต (short position) ของ ธพ.โดยใช้หลักทรัพย์ของลูกค้าที่นำมาวางไว้เป็นหลักประกันกับ ธพ.</t>
  </si>
  <si>
    <t xml:space="preserve">หมวด (ฉ) สินทรัพย์สภาพคล่องส่วนเกิน (excess HQLA) </t>
  </si>
  <si>
    <t xml:space="preserve">               (2.1.3.1) ส่วนที่ได้รับการคุ้มครองเงินฝาก </t>
  </si>
  <si>
    <t xml:space="preserve">               (2.1.3.2) ส่วนที่ไม่ได้รับการคุ้มครองเงินฝาก</t>
  </si>
  <si>
    <t>Check: row 139 ≤ sum of rows 128 to 129</t>
  </si>
  <si>
    <t xml:space="preserve">Check: row 141 ≤ sum of rows 128 to 129 </t>
  </si>
  <si>
    <t>Check: row 143 ≤ sum of rows 122 to 123, 125 to 129</t>
  </si>
  <si>
    <t>Check: row 151 ≤ sum of rows 149 to 150</t>
  </si>
  <si>
    <t>Check: row 156 ≤ sum of rows 154 to 155</t>
  </si>
  <si>
    <t>Check: row 162 ≤ sum of rows 159 to 161</t>
  </si>
  <si>
    <t xml:space="preserve">    (4.2) ตราสารหนี้ที่ออกเป็นสกุลเงินต่างประเทศโดยรัฐบาลไทย ธปท. หรือรัฐบาล ธนาคารกลางของประเทศที่ ธพ. จดทะเบียนในไทยไปมีสาขาจัดตั้งอยู่ โดยจำกัดให้นับได้ไม่เกินกระแสเงินสดไหลออกสุทธิ (stress net cash outflow) ในสกุลเงินต่างประเทศดังกล่าว ซึ่งเกิดจากการทำธุรกรรมของ ธพ. ในประเทศนั้น </t>
  </si>
  <si>
    <t>(1) ปริมาณสินทรัพย์สภาพคล่องส่วนเกิน (excess HQLA) จากสาขาในต่างประเทศของ ธพ. จดทะเบียนในไทย เฉพาะส่วนที่เกินกว่าปริมาณที่ต้องดำรงไว้เพื่อปฏิบัติตามหลักเกณฑ์การกำกับดูแลสภาพคล่องขั้นต่ำ ซึ่งได้รายงานในหมวด (ก) (ข) และ (ค)</t>
  </si>
  <si>
    <t>หมวด (ซ) กระแสเงินสดไหลออกทั้งสิ้นแบ่งตามสกุลเงินที่มีนัยสำคัญ</t>
  </si>
  <si>
    <t>หมวด (จ) กระแสเงินสดไหลเข้าทั้งสิ้นแบ่งตามสกุลเงินที่มีนัยสำคัญ</t>
  </si>
  <si>
    <t>Check: row 266 ≤ row 265</t>
  </si>
  <si>
    <t>Check: row 269 ≤ row 268</t>
  </si>
  <si>
    <t>Check: row 272 ≤ row 271</t>
  </si>
  <si>
    <t>Check: row 336 ≤ row 335</t>
  </si>
  <si>
    <t>Check: row 339 ≤ row 338</t>
  </si>
  <si>
    <t>Check: row 342 ≤ row 341</t>
  </si>
  <si>
    <t>Check: row 345 ≤ row 344</t>
  </si>
  <si>
    <t>Check: row 348 ≤ row 347</t>
  </si>
  <si>
    <t>Check: row 351 ≤ row 350</t>
  </si>
  <si>
    <t>Check: row 354 ≤ row 353</t>
  </si>
  <si>
    <t>Check: row 357 ≤ row 356</t>
  </si>
  <si>
    <t>Check: row 360 ≤ row 359</t>
  </si>
  <si>
    <t>Check: row 363 ≤ row 362</t>
  </si>
  <si>
    <t>Check: row 366 ≤ row 365</t>
  </si>
  <si>
    <t>Check: row 369 ≤ row 368</t>
  </si>
  <si>
    <t>Check: row 372 ≤ row 371</t>
  </si>
  <si>
    <t>Check: row 375 ≤ row 374</t>
  </si>
  <si>
    <t>Check: row 378 ≤ row 377</t>
  </si>
  <si>
    <t xml:space="preserve">          (1.1.2)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แต่เป็นบัญชีที่ลูกค้ามีความสัมพันธ์กับ ธพ. (relationship account) ซึ่งทำให้ความน่าจะเป็นในการถอนเงินออกเป็นไปได้ยาก</t>
  </si>
  <si>
    <t>หมวด (ง) วงเงินซึ่งไม่สามารถยกเลิกได้ (committed line) ที่สาขา ธพ. ต่างประเทศได้รับจากสำนักงานใหญ่เนื่องจากการให้ความช่วยเหลือด้านสภาพคล่อง</t>
  </si>
  <si>
    <t>ส่วนที่ 2.2 : กระแสเงินสดไหลเข้า (cash inflows)</t>
  </si>
  <si>
    <t xml:space="preserve">    (4.1) ตราสารหนี้ที่ออกเป็นสกุลเงินท้องถิ่นโดยรัฐบาล ธนาคารกลางของประเทศที่ ธพ. จดทะเบียนในไทยไปมีสาขาจัดตั้งอยู่</t>
  </si>
  <si>
    <t>คำแนะนำในการกรอก</t>
  </si>
  <si>
    <t>1. รูปแบบและวิธีการส่งรายงาน</t>
  </si>
  <si>
    <t>P</t>
  </si>
  <si>
    <t xml:space="preserve">เป็นค่าความถี่ในการจัดทำ โดยมีรายละเอียด ดังนี้
• กรณีเป็นรายครึ่งปี ให้ใช้ H 
• กรณีเป็นรายไตรมาส ให้ใช้ Q
• กรณีเป็นรายเดือน ให้ใช้ M
</t>
  </si>
  <si>
    <t>RPD</t>
  </si>
  <si>
    <t>เป็นค่าคงที่ หมายถึง Regulatory Policy Department</t>
  </si>
  <si>
    <t>XXX</t>
  </si>
  <si>
    <t xml:space="preserve">เป็นรหัสของสถาบันการเงิน (ผู้ส่งข้อมูล – Data Provider) </t>
  </si>
  <si>
    <t>YYYY</t>
  </si>
  <si>
    <t>ปีของข้อมูลที่รายงาน ให้ใช้ปี ค.ศ. 4 หลัก เช่น 2015 เป็นต้น</t>
  </si>
  <si>
    <t>MM</t>
  </si>
  <si>
    <t>DD</t>
  </si>
  <si>
    <t xml:space="preserve">วันที่ของข้อมูลที่รายงาน สำหรับงวดสิ้นเดือนมิถุนายน และกันยายนให้ใช้ 30 และสำหรับงวดสิ้นเดือนมีนาคม และธันวาคมให้ใช้ 31 </t>
  </si>
  <si>
    <t>AAA</t>
  </si>
  <si>
    <t>สำหรับแบบรายงาน LCR ให้ใช้ LCR</t>
  </si>
  <si>
    <t>ZZZZ</t>
  </si>
  <si>
    <t>N</t>
  </si>
  <si>
    <t>เป็นจำนวนครั้งที่ส่งข้อมูล เช่น หากส่งข้อมูลเป็นครั้งแรกให้ใช้เลข 1 หากข้อมูลที่ส่งไปแล้วในครั้งแรกมีการแก้ไขและส่งใหม่เป็นครั้งที่สองให้ใช้เลข 2 หากข้อมูลที่ส่งไปแล้วในครั้งที่สองมีการแก้ไขและส่งใหม่เป็นครั้งที่สามให้ใช้เลข 3 เป็นต้น</t>
  </si>
  <si>
    <t xml:space="preserve">XLS </t>
  </si>
  <si>
    <t>เป็นค่าคงที่ หมายถึง นามสกุลของรูปแบบไฟล์ที่จัดส่งอยู่ในรูป excel File</t>
  </si>
  <si>
    <t>3. ให้สถาบันการเงินรายงานข้อมูลใน cell ที่เป็นสีเหลือง และสีเขียว</t>
  </si>
  <si>
    <t>4. ห้ามแก้ไขรูปแบบและสูตรที่ปรากฏในแบบฟอร์ม</t>
  </si>
  <si>
    <r>
      <t xml:space="preserve">2. มาตรฐานการตั้งชื่อไฟล์ข้อมูล : </t>
    </r>
    <r>
      <rPr>
        <b/>
        <sz val="18"/>
        <color indexed="40"/>
        <rFont val="Angsana New"/>
        <family val="1"/>
      </rPr>
      <t>P</t>
    </r>
    <r>
      <rPr>
        <b/>
        <sz val="18"/>
        <color indexed="50"/>
        <rFont val="Angsana New"/>
        <family val="1"/>
      </rPr>
      <t>RPD</t>
    </r>
    <r>
      <rPr>
        <b/>
        <sz val="18"/>
        <color indexed="36"/>
        <rFont val="Angsana New"/>
        <family val="1"/>
      </rPr>
      <t>XXX</t>
    </r>
    <r>
      <rPr>
        <b/>
        <sz val="18"/>
        <rFont val="Angsana New"/>
        <family val="1"/>
      </rPr>
      <t>_</t>
    </r>
    <r>
      <rPr>
        <b/>
        <sz val="18"/>
        <color indexed="17"/>
        <rFont val="Angsana New"/>
        <family val="1"/>
      </rPr>
      <t>YYYY</t>
    </r>
    <r>
      <rPr>
        <b/>
        <sz val="18"/>
        <rFont val="Angsana New"/>
        <family val="1"/>
      </rPr>
      <t>MM</t>
    </r>
    <r>
      <rPr>
        <b/>
        <sz val="18"/>
        <color indexed="10"/>
        <rFont val="Angsana New"/>
        <family val="1"/>
      </rPr>
      <t>DD</t>
    </r>
    <r>
      <rPr>
        <b/>
        <sz val="18"/>
        <rFont val="Angsana New"/>
        <family val="1"/>
      </rPr>
      <t>_</t>
    </r>
    <r>
      <rPr>
        <b/>
        <sz val="18"/>
        <color indexed="60"/>
        <rFont val="Angsana New"/>
        <family val="1"/>
      </rPr>
      <t>AAA</t>
    </r>
    <r>
      <rPr>
        <b/>
        <sz val="18"/>
        <color indexed="51"/>
        <rFont val="Angsana New"/>
        <family val="1"/>
      </rPr>
      <t>ZZZZ</t>
    </r>
    <r>
      <rPr>
        <b/>
        <sz val="18"/>
        <rFont val="Angsana New"/>
        <family val="1"/>
      </rPr>
      <t>_</t>
    </r>
    <r>
      <rPr>
        <b/>
        <sz val="18"/>
        <color indexed="62"/>
        <rFont val="Angsana New"/>
        <family val="1"/>
      </rPr>
      <t>N</t>
    </r>
    <r>
      <rPr>
        <b/>
        <sz val="18"/>
        <rFont val="Angsana New"/>
        <family val="1"/>
      </rPr>
      <t xml:space="preserve">.XLS </t>
    </r>
  </si>
  <si>
    <t>สำหรับข้อมูลเฉพาะกลุ่มธุรกิจทางการเงิน (Consolidated basis) ให้ใช้ CONS</t>
  </si>
  <si>
    <t xml:space="preserve">เดือนของข้อมูลที่รายงาน สำหรับงวดสิ้นเดือนมิถุนายนให้ใช้ 06 และสำหรับงวดสิ้นเดือนธันวาคมให้ใช้ 12 </t>
  </si>
  <si>
    <t xml:space="preserve">          ให้กลุ่มธุรกิจทางการเงินจัดทำแบบรายงานนี้ (ชุด Consolidated) เป็นรายครึ่งปีตั้งแต่งวดสิ้นเดือนธันวาคม 2557 เป็นต้นไป 
          โดยให้จัดส่งข้อมูลแบบรายงานในรูปแบบของ excel file ผ่านทาง DMS Data Acquisition  โดยใช้ช่องทาง extranet (https://webserv) หัวข้อ Submit File รายการ Basel III &gt;&gt; Basel III Liquidity  ภายใน 3 เดือนนับจากวันสิ้นงวดที่รายงานโดยเริ่มจัดทำข้อมูลงวดแรกสำหรับงวดสิ้นเดือนธันวาคม 2557  ทั้งนี้ กลุ่มธุรกิจทางการเงินสามารถ Download แบบรายงานที่ www.bot.or.th &gt; สถิติ &gt; การรับส่งข้อมูลกับ ธปท.  &gt; ภายใต้หัวข้อ “แบบรายงานและเอกสารชี้แจง ข้อมูลสถาบันการเงิน เรื่อง รายงานความเสี่ยงด้านสภาพคล่อง”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</si>
</sst>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ngsana New"/>
      <family val="1"/>
    </font>
    <font>
      <sz val="10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rial"/>
      <family val="2"/>
    </font>
    <font>
      <sz val="18"/>
      <color indexed="8"/>
      <name val="Angsana New"/>
      <family val="1"/>
    </font>
    <font>
      <b/>
      <sz val="10"/>
      <name val="Arial"/>
      <family val="2"/>
    </font>
    <font>
      <b/>
      <sz val="20"/>
      <name val="Arial"/>
      <family val="2"/>
    </font>
    <font>
      <b/>
      <i/>
      <sz val="18"/>
      <color indexed="8"/>
      <name val="Angsana New"/>
      <family val="1"/>
    </font>
    <font>
      <b/>
      <sz val="20"/>
      <color indexed="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20"/>
      <color indexed="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b/>
      <u val="single"/>
      <sz val="18"/>
      <name val="Angsana New"/>
      <family val="1"/>
    </font>
    <font>
      <b/>
      <sz val="18"/>
      <color indexed="36"/>
      <name val="Angsana New"/>
      <family val="1"/>
    </font>
    <font>
      <b/>
      <sz val="18"/>
      <color indexed="51"/>
      <name val="Angsana New"/>
      <family val="1"/>
    </font>
    <font>
      <b/>
      <sz val="16"/>
      <name val="Angsana New"/>
      <family val="1"/>
    </font>
    <font>
      <b/>
      <sz val="18"/>
      <color indexed="62"/>
      <name val="Angsana New"/>
      <family val="1"/>
    </font>
    <font>
      <b/>
      <sz val="18"/>
      <color indexed="60"/>
      <name val="Angsana New"/>
      <family val="1"/>
    </font>
    <font>
      <b/>
      <sz val="18"/>
      <color indexed="40"/>
      <name val="Angsana New"/>
      <family val="1"/>
    </font>
    <font>
      <b/>
      <sz val="18"/>
      <color indexed="50"/>
      <name val="Angsana New"/>
      <family val="1"/>
    </font>
    <font>
      <b/>
      <sz val="18"/>
      <color indexed="17"/>
      <name val="Angsana New"/>
      <family val="1"/>
    </font>
    <font>
      <b/>
      <sz val="13"/>
      <color indexed="54"/>
      <name val="Calibri"/>
      <family val="2"/>
    </font>
    <font>
      <sz val="18"/>
      <color indexed="10"/>
      <name val="Angsana New"/>
      <family val="1"/>
    </font>
    <font>
      <b/>
      <sz val="18"/>
      <color indexed="54"/>
      <name val="Angsana New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16"/>
      <color indexed="8"/>
      <name val="Angsana New"/>
      <family val="1"/>
    </font>
    <font>
      <b/>
      <sz val="18"/>
      <color indexed="53"/>
      <name val="Angsana New"/>
      <family val="1"/>
    </font>
    <font>
      <b/>
      <sz val="16"/>
      <color indexed="62"/>
      <name val="Angsana New"/>
      <family val="1"/>
    </font>
    <font>
      <b/>
      <sz val="16"/>
      <color indexed="36"/>
      <name val="Angsana New"/>
      <family val="1"/>
    </font>
    <font>
      <b/>
      <sz val="16"/>
      <color indexed="40"/>
      <name val="Angsana New"/>
      <family val="1"/>
    </font>
    <font>
      <b/>
      <sz val="16"/>
      <color indexed="50"/>
      <name val="Angsana New"/>
      <family val="1"/>
    </font>
    <font>
      <b/>
      <sz val="16"/>
      <color indexed="51"/>
      <name val="Angsana New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color theme="3" tint="0.39998000860214233"/>
      <name val="Angsana New"/>
      <family val="1"/>
    </font>
    <font>
      <b/>
      <sz val="18"/>
      <color rgb="FF000000"/>
      <name val="Angsana New"/>
      <family val="1"/>
    </font>
    <font>
      <sz val="20"/>
      <color theme="1"/>
      <name val="Angsana New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C00000"/>
      <name val="Angsana New"/>
      <family val="1"/>
    </font>
    <font>
      <b/>
      <sz val="16"/>
      <color theme="1"/>
      <name val="Angsana New"/>
      <family val="1"/>
    </font>
    <font>
      <b/>
      <sz val="18"/>
      <color theme="5" tint="-0.24997000396251678"/>
      <name val="Angsana New"/>
      <family val="1"/>
    </font>
    <font>
      <b/>
      <sz val="16"/>
      <color theme="8" tint="-0.4999699890613556"/>
      <name val="Angsana New"/>
      <family val="1"/>
    </font>
    <font>
      <b/>
      <sz val="16"/>
      <color rgb="FF7030A0"/>
      <name val="Angsana New"/>
      <family val="1"/>
    </font>
    <font>
      <b/>
      <sz val="16"/>
      <color rgb="FF00B0F0"/>
      <name val="Angsana New"/>
      <family val="1"/>
    </font>
    <font>
      <b/>
      <sz val="16"/>
      <color rgb="FF92D050"/>
      <name val="Angsana New"/>
      <family val="1"/>
    </font>
    <font>
      <b/>
      <sz val="16"/>
      <color rgb="FFFFC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3" fillId="29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3" fillId="31" borderId="3" applyNumberFormat="0" applyFont="0" applyBorder="0" applyProtection="0">
      <alignment horizontal="center" vertical="center"/>
    </xf>
    <xf numFmtId="0" fontId="63" fillId="0" borderId="4" applyNumberFormat="0" applyFill="0" applyAlignment="0" applyProtection="0"/>
    <xf numFmtId="0" fontId="9" fillId="29" borderId="5" applyNumberFormat="0" applyFill="0" applyBorder="0" applyAlignment="0" applyProtection="0"/>
    <xf numFmtId="0" fontId="6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8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66" fillId="33" borderId="1" applyNumberFormat="0" applyAlignment="0" applyProtection="0"/>
    <xf numFmtId="3" fontId="3" fillId="34" borderId="3" applyFont="0">
      <alignment horizontal="right" vertical="center"/>
      <protection locked="0"/>
    </xf>
    <xf numFmtId="0" fontId="67" fillId="0" borderId="9" applyNumberFormat="0" applyFill="0" applyAlignment="0" applyProtection="0"/>
    <xf numFmtId="0" fontId="68" fillId="35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0" fillId="36" borderId="10" applyNumberFormat="0" applyFont="0" applyAlignment="0" applyProtection="0"/>
    <xf numFmtId="3" fontId="3" fillId="37" borderId="3" applyFont="0">
      <alignment horizontal="right" vertical="center"/>
      <protection locked="0"/>
    </xf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3" fontId="3" fillId="29" borderId="3" applyFont="0">
      <alignment horizontal="right" vertical="center"/>
      <protection/>
    </xf>
    <xf numFmtId="165" fontId="3" fillId="29" borderId="3" applyFont="0">
      <alignment horizontal="right" vertical="center"/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</cellStyleXfs>
  <cellXfs count="533">
    <xf numFmtId="0" fontId="0" fillId="0" borderId="0" xfId="0" applyFont="1" applyAlignment="1">
      <alignment/>
    </xf>
    <xf numFmtId="0" fontId="73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4" fillId="0" borderId="0" xfId="69" applyFont="1" applyFill="1" applyBorder="1" applyProtection="1">
      <alignment vertical="center"/>
      <protection/>
    </xf>
    <xf numFmtId="0" fontId="5" fillId="29" borderId="13" xfId="15" applyFont="1" applyFill="1" applyBorder="1" applyProtection="1">
      <alignment vertical="center"/>
      <protection/>
    </xf>
    <xf numFmtId="0" fontId="5" fillId="29" borderId="0" xfId="15" applyFont="1" applyFill="1" applyBorder="1" applyAlignment="1" applyProtection="1">
      <alignment vertical="center"/>
      <protection/>
    </xf>
    <xf numFmtId="0" fontId="7" fillId="29" borderId="5" xfId="15" applyFont="1" applyFill="1" applyBorder="1" applyAlignment="1" applyProtection="1">
      <alignment horizontal="left"/>
      <protection/>
    </xf>
    <xf numFmtId="2" fontId="7" fillId="31" borderId="3" xfId="64" applyNumberFormat="1" applyFont="1" applyFill="1" applyBorder="1" applyAlignment="1" applyProtection="1">
      <alignment horizontal="right" vertical="center"/>
      <protection/>
    </xf>
    <xf numFmtId="3" fontId="5" fillId="38" borderId="3" xfId="59" applyNumberFormat="1" applyFont="1" applyFill="1" applyBorder="1" applyAlignment="1" applyProtection="1">
      <alignment horizontal="center" vertical="center" wrapText="1"/>
      <protection/>
    </xf>
    <xf numFmtId="0" fontId="5" fillId="38" borderId="3" xfId="59" applyFont="1" applyFill="1" applyBorder="1" applyAlignment="1" applyProtection="1">
      <alignment horizontal="center" vertical="center" wrapText="1"/>
      <protection/>
    </xf>
    <xf numFmtId="0" fontId="5" fillId="29" borderId="3" xfId="59" applyFont="1" applyFill="1" applyBorder="1" applyAlignment="1" applyProtection="1">
      <alignment horizontal="center" vertical="center" wrapText="1"/>
      <protection/>
    </xf>
    <xf numFmtId="3" fontId="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3" xfId="59" applyFont="1" applyFill="1" applyBorder="1" applyAlignment="1" applyProtection="1">
      <alignment horizontal="center" vertical="center" wrapText="1"/>
      <protection/>
    </xf>
    <xf numFmtId="3" fontId="7" fillId="39" borderId="0" xfId="75" applyNumberFormat="1" applyFont="1" applyFill="1" applyBorder="1" applyAlignment="1" applyProtection="1">
      <alignment horizontal="right" vertical="center"/>
      <protection/>
    </xf>
    <xf numFmtId="2" fontId="2" fillId="39" borderId="0" xfId="51" applyNumberFormat="1" applyFont="1" applyFill="1" applyBorder="1" applyAlignment="1" applyProtection="1">
      <alignment horizontal="center" vertical="center" wrapText="1"/>
      <protection/>
    </xf>
    <xf numFmtId="0" fontId="4" fillId="39" borderId="0" xfId="51" applyFont="1" applyFill="1" applyBorder="1" applyAlignment="1" applyProtection="1">
      <alignment horizontal="center" vertical="center"/>
      <protection/>
    </xf>
    <xf numFmtId="0" fontId="5" fillId="29" borderId="14" xfId="15" applyFont="1" applyFill="1" applyBorder="1" applyAlignment="1" applyProtection="1">
      <alignment vertical="center"/>
      <protection/>
    </xf>
    <xf numFmtId="3" fontId="7" fillId="37" borderId="3" xfId="72" applyNumberFormat="1" applyFont="1" applyBorder="1" applyAlignment="1" applyProtection="1">
      <alignment horizontal="right" vertical="center"/>
      <protection locked="0"/>
    </xf>
    <xf numFmtId="2" fontId="7" fillId="31" borderId="15" xfId="64" applyNumberFormat="1" applyFont="1" applyFill="1" applyBorder="1" applyAlignment="1" applyProtection="1">
      <alignment horizontal="right" vertical="center"/>
      <protection/>
    </xf>
    <xf numFmtId="0" fontId="4" fillId="31" borderId="16" xfId="51" applyFont="1" applyBorder="1" applyAlignment="1" applyProtection="1">
      <alignment horizontal="center" vertical="center"/>
      <protection/>
    </xf>
    <xf numFmtId="2" fontId="7" fillId="38" borderId="15" xfId="64" applyNumberFormat="1" applyFont="1" applyFill="1" applyBorder="1" applyAlignment="1" applyProtection="1">
      <alignment horizontal="right" vertical="center"/>
      <protection/>
    </xf>
    <xf numFmtId="0" fontId="4" fillId="38" borderId="16" xfId="51" applyFont="1" applyFill="1" applyBorder="1" applyAlignment="1" applyProtection="1">
      <alignment horizontal="center" vertical="center"/>
      <protection/>
    </xf>
    <xf numFmtId="0" fontId="4" fillId="38" borderId="8" xfId="51" applyFont="1" applyFill="1" applyBorder="1" applyAlignment="1" applyProtection="1">
      <alignment horizontal="center" vertical="center"/>
      <protection/>
    </xf>
    <xf numFmtId="3" fontId="2" fillId="31" borderId="3" xfId="51" applyNumberFormat="1" applyFont="1" applyFill="1" applyBorder="1" applyAlignment="1" applyProtection="1">
      <alignment horizontal="center" vertical="center" wrapText="1"/>
      <protection/>
    </xf>
    <xf numFmtId="3" fontId="7" fillId="29" borderId="0" xfId="15" applyNumberFormat="1" applyFont="1" applyFill="1" applyBorder="1" applyAlignment="1" applyProtection="1">
      <alignment vertical="center"/>
      <protection/>
    </xf>
    <xf numFmtId="0" fontId="7" fillId="29" borderId="0" xfId="15" applyFont="1" applyFill="1" applyBorder="1" applyAlignment="1" applyProtection="1">
      <alignment vertical="center"/>
      <protection/>
    </xf>
    <xf numFmtId="0" fontId="7" fillId="29" borderId="0" xfId="15" applyNumberFormat="1" applyFont="1" applyFill="1" applyBorder="1" applyAlignment="1" applyProtection="1">
      <alignment vertical="center"/>
      <protection/>
    </xf>
    <xf numFmtId="3" fontId="7" fillId="29" borderId="0" xfId="15" applyNumberFormat="1" applyFont="1" applyFill="1" applyBorder="1" applyAlignment="1" applyProtection="1">
      <alignment horizontal="right" vertical="center"/>
      <protection/>
    </xf>
    <xf numFmtId="3" fontId="2" fillId="32" borderId="3" xfId="60" applyNumberFormat="1" applyFont="1" applyBorder="1" applyAlignment="1" applyProtection="1">
      <alignment horizontal="right" vertical="center"/>
      <protection/>
    </xf>
    <xf numFmtId="2" fontId="7" fillId="32" borderId="15" xfId="62" applyNumberFormat="1" applyFont="1" applyBorder="1" applyAlignment="1" applyProtection="1">
      <alignment horizontal="left" vertical="center"/>
      <protection/>
    </xf>
    <xf numFmtId="2" fontId="7" fillId="32" borderId="16" xfId="62" applyNumberFormat="1" applyFont="1" applyBorder="1" applyAlignment="1" applyProtection="1">
      <alignment horizontal="left" vertical="center"/>
      <protection/>
    </xf>
    <xf numFmtId="3" fontId="7" fillId="32" borderId="16" xfId="62" applyNumberFormat="1" applyFont="1" applyBorder="1" applyAlignment="1" applyProtection="1">
      <alignment horizontal="left" vertical="center"/>
      <protection/>
    </xf>
    <xf numFmtId="0" fontId="7" fillId="29" borderId="0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Border="1" applyProtection="1">
      <alignment vertical="center"/>
      <protection/>
    </xf>
    <xf numFmtId="3" fontId="4" fillId="29" borderId="0" xfId="15" applyNumberFormat="1" applyFont="1" applyFill="1" applyBorder="1" applyAlignment="1" applyProtection="1">
      <alignment vertical="center"/>
      <protection/>
    </xf>
    <xf numFmtId="0" fontId="4" fillId="29" borderId="0" xfId="15" applyFont="1" applyFill="1" applyBorder="1" applyAlignment="1" applyProtection="1">
      <alignment vertical="center"/>
      <protection/>
    </xf>
    <xf numFmtId="3" fontId="4" fillId="29" borderId="0" xfId="75" applyFont="1" applyFill="1" applyBorder="1" applyAlignment="1" applyProtection="1">
      <alignment horizontal="right" vertical="center"/>
      <protection/>
    </xf>
    <xf numFmtId="3" fontId="5" fillId="29" borderId="0" xfId="15" applyNumberFormat="1" applyFont="1" applyFill="1" applyBorder="1" applyAlignment="1" applyProtection="1">
      <alignment vertical="center"/>
      <protection/>
    </xf>
    <xf numFmtId="3" fontId="2" fillId="39" borderId="0" xfId="51" applyNumberFormat="1" applyFont="1" applyFill="1" applyBorder="1" applyAlignment="1" applyProtection="1">
      <alignment horizontal="center" vertical="center" wrapText="1"/>
      <protection/>
    </xf>
    <xf numFmtId="3" fontId="7" fillId="39" borderId="3" xfId="75" applyNumberFormat="1" applyFont="1" applyFill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center" vertical="center"/>
      <protection/>
    </xf>
    <xf numFmtId="3" fontId="7" fillId="29" borderId="3" xfId="75" applyNumberFormat="1" applyFont="1" applyBorder="1" applyAlignment="1" applyProtection="1">
      <alignment horizontal="right" vertical="center"/>
      <protection/>
    </xf>
    <xf numFmtId="2" fontId="7" fillId="29" borderId="3" xfId="76" applyNumberFormat="1" applyFont="1" applyBorder="1" applyAlignment="1" applyProtection="1">
      <alignment horizontal="right" vertical="center"/>
      <protection/>
    </xf>
    <xf numFmtId="3" fontId="7" fillId="31" borderId="3" xfId="64" applyNumberFormat="1" applyFont="1" applyFill="1" applyBorder="1" applyAlignment="1" applyProtection="1">
      <alignment horizontal="right" vertical="center"/>
      <protection/>
    </xf>
    <xf numFmtId="3" fontId="2" fillId="29" borderId="3" xfId="75" applyNumberFormat="1" applyFont="1" applyBorder="1" applyAlignment="1" applyProtection="1">
      <alignment horizontal="right" vertical="center"/>
      <protection/>
    </xf>
    <xf numFmtId="2" fontId="7" fillId="0" borderId="3" xfId="51" applyNumberFormat="1" applyFont="1" applyFill="1" applyBorder="1" applyAlignment="1" applyProtection="1">
      <alignment horizontal="right" vertical="center" wrapText="1"/>
      <protection/>
    </xf>
    <xf numFmtId="0" fontId="7" fillId="29" borderId="5" xfId="15" applyFont="1" applyFill="1" applyBorder="1" applyAlignment="1" applyProtection="1">
      <alignment horizontal="center"/>
      <protection/>
    </xf>
    <xf numFmtId="3" fontId="2" fillId="31" borderId="3" xfId="51" applyNumberFormat="1" applyFont="1" applyBorder="1" applyAlignment="1" applyProtection="1">
      <alignment horizontal="center" vertical="center" wrapText="1"/>
      <protection/>
    </xf>
    <xf numFmtId="2" fontId="2" fillId="31" borderId="3" xfId="51" applyNumberFormat="1" applyFont="1" applyBorder="1" applyAlignment="1" applyProtection="1">
      <alignment horizontal="center" vertical="center" wrapText="1"/>
      <protection/>
    </xf>
    <xf numFmtId="3" fontId="4" fillId="31" borderId="3" xfId="51" applyNumberFormat="1" applyFont="1" applyBorder="1" applyAlignment="1" applyProtection="1">
      <alignment horizontal="center" vertical="center"/>
      <protection/>
    </xf>
    <xf numFmtId="3" fontId="73" fillId="39" borderId="3" xfId="75" applyNumberFormat="1" applyFont="1" applyFill="1" applyBorder="1" applyAlignment="1" applyProtection="1">
      <alignment horizontal="right" vertical="center"/>
      <protection/>
    </xf>
    <xf numFmtId="0" fontId="4" fillId="38" borderId="3" xfId="51" applyFont="1" applyFill="1" applyBorder="1" applyAlignment="1" applyProtection="1">
      <alignment horizontal="center" vertical="center"/>
      <protection/>
    </xf>
    <xf numFmtId="3" fontId="4" fillId="29" borderId="3" xfId="15" applyNumberFormat="1" applyFont="1" applyFill="1" applyBorder="1" applyAlignment="1" applyProtection="1">
      <alignment horizontal="center" vertical="center"/>
      <protection/>
    </xf>
    <xf numFmtId="3" fontId="74" fillId="38" borderId="3" xfId="59" applyNumberFormat="1" applyFont="1" applyFill="1" applyBorder="1" applyAlignment="1" applyProtection="1">
      <alignment horizontal="center" vertical="center" wrapText="1"/>
      <protection/>
    </xf>
    <xf numFmtId="3" fontId="7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/>
      <protection/>
    </xf>
    <xf numFmtId="0" fontId="4" fillId="29" borderId="16" xfId="15" applyFont="1" applyFill="1" applyBorder="1" applyAlignment="1" applyProtection="1">
      <alignment vertical="center"/>
      <protection/>
    </xf>
    <xf numFmtId="3" fontId="4" fillId="29" borderId="16" xfId="15" applyNumberFormat="1" applyFont="1" applyFill="1" applyBorder="1" applyAlignment="1" applyProtection="1">
      <alignment vertical="center"/>
      <protection/>
    </xf>
    <xf numFmtId="0" fontId="5" fillId="29" borderId="8" xfId="56" applyFont="1" applyFill="1" applyBorder="1" applyAlignment="1" applyProtection="1">
      <alignment/>
      <protection/>
    </xf>
    <xf numFmtId="0" fontId="73" fillId="0" borderId="13" xfId="0" applyFont="1" applyBorder="1" applyAlignment="1" applyProtection="1">
      <alignment horizontal="center" vertical="center"/>
      <protection/>
    </xf>
    <xf numFmtId="3" fontId="5" fillId="29" borderId="17" xfId="59" applyNumberFormat="1" applyFont="1" applyFill="1" applyBorder="1" applyAlignment="1" applyProtection="1">
      <alignment horizontal="center" vertical="center" wrapText="1"/>
      <protection/>
    </xf>
    <xf numFmtId="3" fontId="7" fillId="0" borderId="3" xfId="75" applyNumberFormat="1" applyFont="1" applyFill="1" applyBorder="1" applyAlignment="1" applyProtection="1">
      <alignment horizontal="right" vertical="center"/>
      <protection/>
    </xf>
    <xf numFmtId="3" fontId="5" fillId="39" borderId="0" xfId="15" applyNumberFormat="1" applyFont="1" applyFill="1" applyBorder="1" applyAlignment="1" applyProtection="1">
      <alignment vertical="center"/>
      <protection/>
    </xf>
    <xf numFmtId="3" fontId="4" fillId="39" borderId="0" xfId="75" applyFont="1" applyFill="1" applyBorder="1" applyAlignment="1" applyProtection="1">
      <alignment horizontal="right" vertical="center"/>
      <protection/>
    </xf>
    <xf numFmtId="0" fontId="4" fillId="39" borderId="0" xfId="15" applyFont="1" applyFill="1" applyBorder="1" applyAlignment="1" applyProtection="1">
      <alignment vertical="center"/>
      <protection/>
    </xf>
    <xf numFmtId="0" fontId="5" fillId="39" borderId="0" xfId="15" applyFont="1" applyFill="1" applyBorder="1" applyAlignment="1" applyProtection="1">
      <alignment vertical="center"/>
      <protection/>
    </xf>
    <xf numFmtId="3" fontId="7" fillId="39" borderId="0" xfId="64" applyNumberFormat="1" applyFont="1" applyFill="1" applyBorder="1" applyAlignment="1" applyProtection="1">
      <alignment horizontal="right" vertical="center"/>
      <protection/>
    </xf>
    <xf numFmtId="3" fontId="7" fillId="39" borderId="0" xfId="64" applyFont="1" applyFill="1" applyBorder="1" applyAlignment="1" applyProtection="1">
      <alignment horizontal="right" vertical="center"/>
      <protection/>
    </xf>
    <xf numFmtId="0" fontId="7" fillId="39" borderId="0" xfId="15" applyFont="1" applyFill="1" applyBorder="1" applyAlignment="1" applyProtection="1">
      <alignment vertical="center"/>
      <protection/>
    </xf>
    <xf numFmtId="3" fontId="4" fillId="39" borderId="14" xfId="15" applyNumberFormat="1" applyFont="1" applyFill="1" applyBorder="1" applyAlignment="1" applyProtection="1">
      <alignment vertical="center"/>
      <protection/>
    </xf>
    <xf numFmtId="0" fontId="5" fillId="39" borderId="13" xfId="15" applyFont="1" applyFill="1" applyBorder="1" applyProtection="1">
      <alignment vertical="center"/>
      <protection/>
    </xf>
    <xf numFmtId="0" fontId="5" fillId="29" borderId="16" xfId="15" applyFont="1" applyFill="1" applyBorder="1" applyAlignment="1" applyProtection="1">
      <alignment vertical="center"/>
      <protection/>
    </xf>
    <xf numFmtId="0" fontId="5" fillId="29" borderId="15" xfId="15" applyFont="1" applyFill="1" applyBorder="1" applyProtection="1">
      <alignment vertical="center"/>
      <protection/>
    </xf>
    <xf numFmtId="0" fontId="5" fillId="29" borderId="5" xfId="54" applyFont="1" applyFill="1" applyBorder="1" applyAlignment="1" applyProtection="1">
      <alignment horizontal="left"/>
      <protection/>
    </xf>
    <xf numFmtId="3" fontId="4" fillId="29" borderId="0" xfId="75" applyFont="1" applyBorder="1" applyAlignment="1" applyProtection="1">
      <alignment horizontal="right" vertical="center"/>
      <protection/>
    </xf>
    <xf numFmtId="0" fontId="75" fillId="0" borderId="18" xfId="0" applyFont="1" applyBorder="1" applyAlignment="1" applyProtection="1">
      <alignment horizontal="center" vertical="center"/>
      <protection/>
    </xf>
    <xf numFmtId="3" fontId="75" fillId="0" borderId="18" xfId="0" applyNumberFormat="1" applyFont="1" applyBorder="1" applyAlignment="1" applyProtection="1">
      <alignment horizontal="center" vertical="center" wrapText="1"/>
      <protection/>
    </xf>
    <xf numFmtId="3" fontId="2" fillId="31" borderId="3" xfId="51" applyNumberFormat="1" applyFont="1" applyBorder="1" applyAlignment="1" applyProtection="1">
      <alignment horizontal="right" vertical="center" wrapText="1"/>
      <protection/>
    </xf>
    <xf numFmtId="0" fontId="2" fillId="31" borderId="3" xfId="51" applyFont="1" applyBorder="1" applyAlignment="1" applyProtection="1">
      <alignment horizontal="center" vertical="center" wrapText="1"/>
      <protection/>
    </xf>
    <xf numFmtId="3" fontId="7" fillId="31" borderId="3" xfId="15" applyNumberFormat="1" applyFont="1" applyFill="1" applyBorder="1" applyAlignment="1" applyProtection="1">
      <alignment vertical="center"/>
      <protection/>
    </xf>
    <xf numFmtId="0" fontId="4" fillId="39" borderId="15" xfId="51" applyFont="1" applyFill="1" applyBorder="1" applyAlignment="1" applyProtection="1">
      <alignment horizontal="center" vertical="center"/>
      <protection/>
    </xf>
    <xf numFmtId="0" fontId="5" fillId="29" borderId="5" xfId="54" applyFont="1" applyFill="1" applyBorder="1" applyAlignment="1" applyProtection="1">
      <alignment horizontal="left" vertical="center"/>
      <protection/>
    </xf>
    <xf numFmtId="3" fontId="2" fillId="31" borderId="3" xfId="51" applyNumberFormat="1" applyFont="1" applyBorder="1" applyAlignment="1" applyProtection="1">
      <alignment horizontal="center" vertical="center"/>
      <protection/>
    </xf>
    <xf numFmtId="3" fontId="7" fillId="38" borderId="3" xfId="64" applyNumberFormat="1" applyFont="1" applyFill="1" applyBorder="1" applyAlignment="1" applyProtection="1">
      <alignment horizontal="right" vertical="center"/>
      <protection/>
    </xf>
    <xf numFmtId="2" fontId="76" fillId="38" borderId="3" xfId="76" applyNumberFormat="1" applyFont="1" applyFill="1" applyBorder="1" applyAlignment="1" applyProtection="1">
      <alignment horizontal="right" vertical="center"/>
      <protection/>
    </xf>
    <xf numFmtId="3" fontId="7" fillId="38" borderId="8" xfId="75" applyNumberFormat="1" applyFont="1" applyFill="1" applyBorder="1" applyAlignment="1" applyProtection="1">
      <alignment horizontal="right" vertical="center"/>
      <protection/>
    </xf>
    <xf numFmtId="2" fontId="4" fillId="29" borderId="3" xfId="76" applyNumberFormat="1" applyFont="1" applyBorder="1" applyAlignment="1" applyProtection="1">
      <alignment horizontal="right" vertical="center"/>
      <protection/>
    </xf>
    <xf numFmtId="3" fontId="7" fillId="29" borderId="8" xfId="75" applyNumberFormat="1" applyFont="1" applyBorder="1" applyAlignment="1" applyProtection="1">
      <alignment horizontal="right" vertical="center"/>
      <protection/>
    </xf>
    <xf numFmtId="0" fontId="76" fillId="29" borderId="5" xfId="15" applyFont="1" applyFill="1" applyBorder="1" applyAlignment="1" applyProtection="1">
      <alignment horizontal="center"/>
      <protection/>
    </xf>
    <xf numFmtId="0" fontId="76" fillId="31" borderId="8" xfId="51" applyFont="1" applyBorder="1" applyAlignment="1" applyProtection="1">
      <alignment horizontal="center" vertical="center"/>
      <protection/>
    </xf>
    <xf numFmtId="0" fontId="76" fillId="31" borderId="15" xfId="51" applyFont="1" applyBorder="1" applyAlignment="1" applyProtection="1">
      <alignment horizontal="center" vertical="center"/>
      <protection/>
    </xf>
    <xf numFmtId="3" fontId="7" fillId="39" borderId="8" xfId="75" applyNumberFormat="1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3" fontId="76" fillId="38" borderId="8" xfId="75" applyNumberFormat="1" applyFont="1" applyFill="1" applyBorder="1" applyAlignment="1" applyProtection="1">
      <alignment horizontal="right" vertical="center"/>
      <protection/>
    </xf>
    <xf numFmtId="3" fontId="73" fillId="39" borderId="8" xfId="75" applyNumberFormat="1" applyFont="1" applyFill="1" applyBorder="1" applyAlignment="1" applyProtection="1">
      <alignment horizontal="right" vertical="center"/>
      <protection/>
    </xf>
    <xf numFmtId="3" fontId="2" fillId="29" borderId="8" xfId="75" applyNumberFormat="1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right" vertical="center"/>
      <protection/>
    </xf>
    <xf numFmtId="3" fontId="75" fillId="0" borderId="18" xfId="0" applyNumberFormat="1" applyFont="1" applyBorder="1" applyAlignment="1" applyProtection="1">
      <alignment horizontal="center" vertical="center"/>
      <protection/>
    </xf>
    <xf numFmtId="2" fontId="7" fillId="38" borderId="3" xfId="76" applyNumberFormat="1" applyFont="1" applyFill="1" applyBorder="1" applyAlignment="1" applyProtection="1">
      <alignment horizontal="right" vertical="center"/>
      <protection/>
    </xf>
    <xf numFmtId="3" fontId="7" fillId="31" borderId="15" xfId="64" applyNumberFormat="1" applyFont="1" applyFill="1" applyBorder="1" applyAlignment="1" applyProtection="1">
      <alignment horizontal="right" vertical="center"/>
      <protection/>
    </xf>
    <xf numFmtId="2" fontId="4" fillId="39" borderId="15" xfId="64" applyNumberFormat="1" applyFont="1" applyFill="1" applyBorder="1" applyAlignment="1" applyProtection="1">
      <alignment horizontal="right" vertical="center"/>
      <protection/>
    </xf>
    <xf numFmtId="2" fontId="4" fillId="31" borderId="15" xfId="64" applyNumberFormat="1" applyFont="1" applyFill="1" applyBorder="1" applyAlignment="1" applyProtection="1">
      <alignment horizontal="right" vertical="center"/>
      <protection/>
    </xf>
    <xf numFmtId="2" fontId="4" fillId="38" borderId="3" xfId="76" applyNumberFormat="1" applyFont="1" applyFill="1" applyBorder="1" applyAlignment="1" applyProtection="1">
      <alignment horizontal="right" vertical="center"/>
      <protection/>
    </xf>
    <xf numFmtId="2" fontId="77" fillId="31" borderId="3" xfId="51" applyNumberFormat="1" applyFont="1" applyBorder="1" applyAlignment="1" applyProtection="1">
      <alignment horizontal="center" vertical="center" wrapText="1"/>
      <protection/>
    </xf>
    <xf numFmtId="3" fontId="73" fillId="38" borderId="3" xfId="64" applyNumberFormat="1" applyFont="1" applyFill="1" applyBorder="1" applyAlignment="1" applyProtection="1">
      <alignment horizontal="right" vertical="center"/>
      <protection/>
    </xf>
    <xf numFmtId="2" fontId="5" fillId="31" borderId="3" xfId="51" applyNumberFormat="1" applyFont="1" applyBorder="1" applyAlignment="1" applyProtection="1">
      <alignment horizontal="center" vertical="center" wrapText="1"/>
      <protection/>
    </xf>
    <xf numFmtId="3" fontId="7" fillId="29" borderId="19" xfId="15" applyNumberFormat="1" applyFont="1" applyFill="1" applyBorder="1" applyAlignment="1" applyProtection="1">
      <alignment horizontal="center" vertical="center" wrapText="1"/>
      <protection/>
    </xf>
    <xf numFmtId="2" fontId="7" fillId="29" borderId="0" xfId="64" applyNumberFormat="1" applyFont="1" applyFill="1" applyBorder="1" applyAlignment="1" applyProtection="1">
      <alignment horizontal="right" vertical="center"/>
      <protection/>
    </xf>
    <xf numFmtId="0" fontId="5" fillId="39" borderId="5" xfId="56" applyFont="1" applyFill="1" applyBorder="1" applyAlignment="1" applyProtection="1">
      <alignment horizontal="left" vertical="center"/>
      <protection/>
    </xf>
    <xf numFmtId="3" fontId="7" fillId="29" borderId="14" xfId="15" applyNumberFormat="1" applyFont="1" applyFill="1" applyBorder="1" applyAlignment="1" applyProtection="1">
      <alignment horizontal="center" vertical="center" wrapText="1"/>
      <protection/>
    </xf>
    <xf numFmtId="0" fontId="73" fillId="39" borderId="5" xfId="0" applyFont="1" applyFill="1" applyBorder="1" applyAlignment="1" applyProtection="1">
      <alignment/>
      <protection/>
    </xf>
    <xf numFmtId="2" fontId="7" fillId="31" borderId="3" xfId="51" applyNumberFormat="1" applyFont="1" applyBorder="1" applyAlignment="1" applyProtection="1">
      <alignment horizontal="center" vertical="center"/>
      <protection/>
    </xf>
    <xf numFmtId="3" fontId="7" fillId="31" borderId="3" xfId="51" applyNumberFormat="1" applyFont="1" applyBorder="1" applyAlignment="1" applyProtection="1">
      <alignment horizontal="center" vertical="center"/>
      <protection/>
    </xf>
    <xf numFmtId="3" fontId="7" fillId="29" borderId="3" xfId="75" applyFont="1" applyBorder="1" applyAlignment="1" applyProtection="1">
      <alignment horizontal="right" vertical="center"/>
      <protection/>
    </xf>
    <xf numFmtId="3" fontId="4" fillId="29" borderId="3" xfId="75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left" vertical="center" wrapText="1"/>
      <protection/>
    </xf>
    <xf numFmtId="0" fontId="7" fillId="29" borderId="14" xfId="15" applyFont="1" applyFill="1" applyBorder="1" applyAlignment="1" applyProtection="1">
      <alignment horizontal="center" vertical="center" wrapText="1"/>
      <protection/>
    </xf>
    <xf numFmtId="0" fontId="4" fillId="29" borderId="0" xfId="69" applyFont="1" applyFill="1" applyBorder="1" applyAlignment="1" applyProtection="1">
      <alignment vertical="center"/>
      <protection/>
    </xf>
    <xf numFmtId="3" fontId="75" fillId="0" borderId="3" xfId="0" applyNumberFormat="1" applyFont="1" applyBorder="1" applyAlignment="1" applyProtection="1">
      <alignment vertical="center"/>
      <protection/>
    </xf>
    <xf numFmtId="2" fontId="7" fillId="29" borderId="0" xfId="15" applyNumberFormat="1" applyFont="1" applyFill="1" applyBorder="1" applyAlignment="1" applyProtection="1">
      <alignment vertical="center"/>
      <protection/>
    </xf>
    <xf numFmtId="3" fontId="5" fillId="29" borderId="18" xfId="59" applyNumberFormat="1" applyFont="1" applyFill="1" applyBorder="1" applyAlignment="1" applyProtection="1">
      <alignment horizontal="center" vertical="center" wrapText="1"/>
      <protection/>
    </xf>
    <xf numFmtId="0" fontId="4" fillId="31" borderId="20" xfId="51" applyFont="1" applyBorder="1" applyAlignment="1" applyProtection="1">
      <alignment horizontal="center" vertical="center"/>
      <protection/>
    </xf>
    <xf numFmtId="0" fontId="7" fillId="32" borderId="16" xfId="62" applyFont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right" vertical="center"/>
      <protection/>
    </xf>
    <xf numFmtId="0" fontId="4" fillId="31" borderId="16" xfId="51" applyFont="1" applyBorder="1" applyAlignment="1" applyProtection="1">
      <alignment horizontal="right" vertical="center"/>
      <protection/>
    </xf>
    <xf numFmtId="3" fontId="7" fillId="38" borderId="8" xfId="15" applyNumberFormat="1" applyFont="1" applyFill="1" applyBorder="1" applyAlignment="1" applyProtection="1">
      <alignment horizontal="right" vertical="center"/>
      <protection/>
    </xf>
    <xf numFmtId="0" fontId="4" fillId="38" borderId="8" xfId="51" applyFont="1" applyFill="1" applyBorder="1" applyAlignment="1" applyProtection="1">
      <alignment horizontal="right" vertical="center"/>
      <protection/>
    </xf>
    <xf numFmtId="0" fontId="4" fillId="38" borderId="16" xfId="51" applyFont="1" applyFill="1" applyBorder="1" applyAlignment="1" applyProtection="1">
      <alignment horizontal="right" vertical="center"/>
      <protection/>
    </xf>
    <xf numFmtId="3" fontId="7" fillId="38" borderId="15" xfId="15" applyNumberFormat="1" applyFont="1" applyFill="1" applyBorder="1" applyAlignment="1" applyProtection="1">
      <alignment horizontal="right" vertical="center"/>
      <protection/>
    </xf>
    <xf numFmtId="3" fontId="7" fillId="39" borderId="0" xfId="62" applyNumberFormat="1" applyFont="1" applyFill="1" applyBorder="1" applyAlignment="1" applyProtection="1">
      <alignment horizontal="left" vertical="center"/>
      <protection/>
    </xf>
    <xf numFmtId="0" fontId="7" fillId="39" borderId="0" xfId="62" applyFont="1" applyFill="1" applyBorder="1" applyAlignment="1" applyProtection="1">
      <alignment horizontal="left" vertical="center"/>
      <protection/>
    </xf>
    <xf numFmtId="3" fontId="7" fillId="39" borderId="0" xfId="60" applyNumberFormat="1" applyFont="1" applyFill="1" applyBorder="1" applyAlignment="1" applyProtection="1">
      <alignment horizontal="right" vertical="center"/>
      <protection/>
    </xf>
    <xf numFmtId="3" fontId="75" fillId="0" borderId="3" xfId="0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right" vertical="center" wrapText="1"/>
      <protection/>
    </xf>
    <xf numFmtId="0" fontId="5" fillId="29" borderId="5" xfId="56" applyFont="1" applyFill="1" applyBorder="1" applyAlignment="1" applyProtection="1">
      <alignment horizontal="left" wrapText="1"/>
      <protection/>
    </xf>
    <xf numFmtId="3" fontId="7" fillId="29" borderId="18" xfId="75" applyNumberFormat="1" applyFont="1" applyBorder="1" applyAlignment="1" applyProtection="1">
      <alignment horizontal="right" vertical="center"/>
      <protection/>
    </xf>
    <xf numFmtId="0" fontId="4" fillId="31" borderId="21" xfId="51" applyFont="1" applyBorder="1" applyAlignment="1" applyProtection="1">
      <alignment horizontal="center" vertical="center"/>
      <protection/>
    </xf>
    <xf numFmtId="2" fontId="7" fillId="29" borderId="18" xfId="76" applyNumberFormat="1" applyFont="1" applyBorder="1" applyAlignment="1" applyProtection="1">
      <alignment horizontal="right" vertical="center"/>
      <protection/>
    </xf>
    <xf numFmtId="3" fontId="2" fillId="32" borderId="3" xfId="60" applyNumberFormat="1" applyFont="1" applyBorder="1" applyProtection="1">
      <alignment horizontal="right" vertical="center"/>
      <protection/>
    </xf>
    <xf numFmtId="3" fontId="73" fillId="38" borderId="8" xfId="0" applyNumberFormat="1" applyFont="1" applyFill="1" applyBorder="1" applyAlignment="1" applyProtection="1">
      <alignment vertical="center"/>
      <protection/>
    </xf>
    <xf numFmtId="3" fontId="73" fillId="38" borderId="15" xfId="0" applyNumberFormat="1" applyFont="1" applyFill="1" applyBorder="1" applyAlignment="1" applyProtection="1">
      <alignment vertical="center"/>
      <protection/>
    </xf>
    <xf numFmtId="0" fontId="73" fillId="0" borderId="5" xfId="0" applyFont="1" applyBorder="1" applyAlignment="1" applyProtection="1">
      <alignment/>
      <protection/>
    </xf>
    <xf numFmtId="3" fontId="7" fillId="29" borderId="19" xfId="64" applyNumberFormat="1" applyFont="1" applyFill="1" applyBorder="1" applyAlignment="1" applyProtection="1">
      <alignment horizontal="right" vertical="center"/>
      <protection/>
    </xf>
    <xf numFmtId="2" fontId="2" fillId="29" borderId="19" xfId="51" applyNumberFormat="1" applyFont="1" applyFill="1" applyBorder="1" applyAlignment="1" applyProtection="1">
      <alignment horizontal="center" vertical="center" wrapText="1"/>
      <protection/>
    </xf>
    <xf numFmtId="0" fontId="7" fillId="29" borderId="16" xfId="15" applyFont="1" applyFill="1" applyBorder="1" applyAlignment="1" applyProtection="1">
      <alignment vertical="center"/>
      <protection/>
    </xf>
    <xf numFmtId="3" fontId="2" fillId="31" borderId="3" xfId="64" applyNumberFormat="1" applyFont="1" applyFill="1" applyBorder="1" applyAlignment="1" applyProtection="1">
      <alignment horizontal="right" vertical="center"/>
      <protection/>
    </xf>
    <xf numFmtId="2" fontId="7" fillId="31" borderId="3" xfId="76" applyNumberFormat="1" applyFont="1" applyFill="1" applyBorder="1" applyAlignment="1" applyProtection="1">
      <alignment horizontal="right" vertical="center"/>
      <protection/>
    </xf>
    <xf numFmtId="3" fontId="2" fillId="29" borderId="3" xfId="75" applyNumberFormat="1" applyFont="1" applyFill="1" applyBorder="1" applyAlignment="1" applyProtection="1">
      <alignment horizontal="right" vertical="center"/>
      <protection/>
    </xf>
    <xf numFmtId="3" fontId="7" fillId="29" borderId="16" xfId="64" applyNumberFormat="1" applyFont="1" applyFill="1" applyBorder="1" applyAlignment="1" applyProtection="1">
      <alignment horizontal="right" vertical="center"/>
      <protection/>
    </xf>
    <xf numFmtId="3" fontId="7" fillId="29" borderId="16" xfId="64" applyFont="1" applyFill="1" applyBorder="1" applyAlignment="1" applyProtection="1">
      <alignment horizontal="right" vertical="center"/>
      <protection/>
    </xf>
    <xf numFmtId="2" fontId="7" fillId="29" borderId="16" xfId="76" applyNumberFormat="1" applyFont="1" applyFill="1" applyBorder="1" applyAlignment="1" applyProtection="1">
      <alignment horizontal="right" vertical="center"/>
      <protection/>
    </xf>
    <xf numFmtId="3" fontId="7" fillId="29" borderId="16" xfId="75" applyNumberFormat="1" applyFont="1" applyFill="1" applyBorder="1" applyAlignment="1" applyProtection="1">
      <alignment horizontal="right" vertical="center"/>
      <protection/>
    </xf>
    <xf numFmtId="3" fontId="2" fillId="29" borderId="19" xfId="75" applyFont="1" applyFill="1" applyBorder="1" applyAlignment="1" applyProtection="1">
      <alignment horizontal="right" vertical="center"/>
      <protection/>
    </xf>
    <xf numFmtId="3" fontId="7" fillId="31" borderId="16" xfId="64" applyNumberFormat="1" applyFont="1" applyFill="1" applyBorder="1" applyAlignment="1" applyProtection="1">
      <alignment horizontal="right" vertical="center"/>
      <protection/>
    </xf>
    <xf numFmtId="3" fontId="7" fillId="31" borderId="3" xfId="75" applyNumberFormat="1" applyFont="1" applyFill="1" applyBorder="1" applyAlignment="1" applyProtection="1">
      <alignment horizontal="right"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75" fillId="0" borderId="3" xfId="0" applyFont="1" applyBorder="1" applyAlignment="1" applyProtection="1">
      <alignment vertical="top" wrapText="1"/>
      <protection/>
    </xf>
    <xf numFmtId="0" fontId="4" fillId="29" borderId="16" xfId="15" applyFont="1" applyFill="1" applyBorder="1" applyAlignment="1" applyProtection="1">
      <alignment vertical="top" wrapText="1"/>
      <protection/>
    </xf>
    <xf numFmtId="0" fontId="5" fillId="29" borderId="0" xfId="56" applyFont="1" applyFill="1" applyBorder="1" applyAlignment="1" applyProtection="1">
      <alignment horizontal="left" vertical="top" wrapText="1"/>
      <protection/>
    </xf>
    <xf numFmtId="0" fontId="5" fillId="29" borderId="22" xfId="15" applyFont="1" applyFill="1" applyBorder="1" applyAlignment="1" applyProtection="1">
      <alignment vertical="top" wrapText="1"/>
      <protection/>
    </xf>
    <xf numFmtId="0" fontId="75" fillId="0" borderId="3" xfId="0" applyFont="1" applyFill="1" applyBorder="1" applyAlignment="1" applyProtection="1">
      <alignment vertical="top" wrapText="1"/>
      <protection/>
    </xf>
    <xf numFmtId="0" fontId="75" fillId="29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75" fillId="0" borderId="8" xfId="0" applyFont="1" applyFill="1" applyBorder="1" applyAlignment="1" applyProtection="1">
      <alignment vertical="top" wrapText="1"/>
      <protection/>
    </xf>
    <xf numFmtId="0" fontId="78" fillId="0" borderId="3" xfId="0" applyFont="1" applyBorder="1" applyAlignment="1" applyProtection="1">
      <alignment vertical="top" wrapText="1"/>
      <protection/>
    </xf>
    <xf numFmtId="0" fontId="75" fillId="39" borderId="8" xfId="0" applyFont="1" applyFill="1" applyBorder="1" applyAlignment="1" applyProtection="1">
      <alignment vertical="top" wrapText="1"/>
      <protection/>
    </xf>
    <xf numFmtId="0" fontId="75" fillId="39" borderId="3" xfId="0" applyFont="1" applyFill="1" applyBorder="1" applyAlignment="1" applyProtection="1">
      <alignment vertical="top" wrapText="1"/>
      <protection/>
    </xf>
    <xf numFmtId="0" fontId="5" fillId="39" borderId="3" xfId="0" applyFont="1" applyFill="1" applyBorder="1" applyAlignment="1" applyProtection="1">
      <alignment vertical="top" wrapText="1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2" fillId="29" borderId="0" xfId="15" applyFont="1" applyFill="1" applyBorder="1" applyAlignment="1" applyProtection="1">
      <alignment horizontal="left" vertical="top" wrapText="1"/>
      <protection/>
    </xf>
    <xf numFmtId="0" fontId="75" fillId="0" borderId="17" xfId="0" applyFont="1" applyBorder="1" applyAlignment="1" applyProtection="1">
      <alignment vertical="top" wrapText="1"/>
      <protection/>
    </xf>
    <xf numFmtId="0" fontId="5" fillId="39" borderId="0" xfId="56" applyFont="1" applyFill="1" applyBorder="1" applyAlignment="1" applyProtection="1">
      <alignment horizontal="left" vertical="top" wrapText="1"/>
      <protection/>
    </xf>
    <xf numFmtId="0" fontId="10" fillId="39" borderId="22" xfId="15" applyFont="1" applyFill="1" applyBorder="1" applyAlignment="1" applyProtection="1">
      <alignment horizontal="left" vertical="top" wrapText="1"/>
      <protection/>
    </xf>
    <xf numFmtId="0" fontId="5" fillId="39" borderId="18" xfId="15" applyFont="1" applyFill="1" applyBorder="1" applyAlignment="1" applyProtection="1">
      <alignment horizontal="left" vertical="top" wrapText="1"/>
      <protection/>
    </xf>
    <xf numFmtId="0" fontId="78" fillId="39" borderId="18" xfId="0" applyFont="1" applyFill="1" applyBorder="1" applyAlignment="1" applyProtection="1">
      <alignment vertical="top" wrapText="1"/>
      <protection/>
    </xf>
    <xf numFmtId="0" fontId="2" fillId="39" borderId="3" xfId="15" applyFont="1" applyFill="1" applyBorder="1" applyAlignment="1" applyProtection="1">
      <alignment horizontal="left" vertical="top" wrapText="1"/>
      <protection/>
    </xf>
    <xf numFmtId="0" fontId="75" fillId="39" borderId="18" xfId="0" applyFont="1" applyFill="1" applyBorder="1" applyAlignment="1" applyProtection="1">
      <alignment vertical="top" wrapText="1"/>
      <protection/>
    </xf>
    <xf numFmtId="0" fontId="75" fillId="39" borderId="18" xfId="0" applyFont="1" applyFill="1" applyBorder="1" applyAlignment="1" applyProtection="1">
      <alignment horizontal="left" vertical="top" wrapText="1"/>
      <protection/>
    </xf>
    <xf numFmtId="0" fontId="75" fillId="0" borderId="18" xfId="0" applyFont="1" applyFill="1" applyBorder="1" applyAlignment="1" applyProtection="1">
      <alignment vertical="top" wrapText="1"/>
      <protection/>
    </xf>
    <xf numFmtId="0" fontId="5" fillId="39" borderId="18" xfId="0" applyFont="1" applyFill="1" applyBorder="1" applyAlignment="1" applyProtection="1">
      <alignment vertical="top" wrapText="1"/>
      <protection/>
    </xf>
    <xf numFmtId="0" fontId="5" fillId="39" borderId="17" xfId="0" applyFont="1" applyFill="1" applyBorder="1" applyAlignment="1" applyProtection="1">
      <alignment vertical="top" wrapText="1"/>
      <protection/>
    </xf>
    <xf numFmtId="0" fontId="7" fillId="29" borderId="19" xfId="15" applyFont="1" applyFill="1" applyBorder="1" applyAlignment="1" applyProtection="1">
      <alignment horizontal="left" vertical="top" wrapText="1"/>
      <protection/>
    </xf>
    <xf numFmtId="0" fontId="75" fillId="39" borderId="0" xfId="0" applyFont="1" applyFill="1" applyBorder="1" applyAlignment="1" applyProtection="1">
      <alignment vertical="top" wrapText="1"/>
      <protection/>
    </xf>
    <xf numFmtId="0" fontId="73" fillId="39" borderId="13" xfId="0" applyFont="1" applyFill="1" applyBorder="1" applyAlignment="1" applyProtection="1">
      <alignment vertical="top" wrapText="1"/>
      <protection/>
    </xf>
    <xf numFmtId="0" fontId="7" fillId="29" borderId="0" xfId="15" applyFont="1" applyFill="1" applyBorder="1" applyAlignment="1" applyProtection="1">
      <alignment horizontal="left" vertical="top" wrapText="1"/>
      <protection/>
    </xf>
    <xf numFmtId="0" fontId="7" fillId="29" borderId="14" xfId="15" applyFont="1" applyFill="1" applyBorder="1" applyAlignment="1" applyProtection="1">
      <alignment horizontal="left" vertical="top" wrapText="1"/>
      <protection/>
    </xf>
    <xf numFmtId="0" fontId="2" fillId="32" borderId="8" xfId="62" applyFont="1" applyBorder="1" applyAlignment="1" applyProtection="1">
      <alignment horizontal="left" vertical="top" wrapText="1"/>
      <protection/>
    </xf>
    <xf numFmtId="0" fontId="2" fillId="0" borderId="3" xfId="15" applyFont="1" applyFill="1" applyBorder="1" applyAlignment="1" applyProtection="1">
      <alignment vertical="top" wrapText="1"/>
      <protection/>
    </xf>
    <xf numFmtId="0" fontId="7" fillId="39" borderId="0" xfId="62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2" fillId="29" borderId="19" xfId="15" applyFont="1" applyFill="1" applyBorder="1" applyAlignment="1" applyProtection="1">
      <alignment vertical="top" wrapText="1"/>
      <protection/>
    </xf>
    <xf numFmtId="0" fontId="78" fillId="0" borderId="18" xfId="0" applyFont="1" applyBorder="1" applyAlignment="1" applyProtection="1">
      <alignment vertical="top" wrapText="1"/>
      <protection/>
    </xf>
    <xf numFmtId="0" fontId="78" fillId="0" borderId="23" xfId="0" applyFont="1" applyBorder="1" applyAlignment="1" applyProtection="1">
      <alignment vertical="top" wrapText="1"/>
      <protection/>
    </xf>
    <xf numFmtId="0" fontId="5" fillId="0" borderId="3" xfId="15" applyFont="1" applyFill="1" applyBorder="1" applyAlignment="1" applyProtection="1">
      <alignment horizontal="left" vertical="top" wrapText="1"/>
      <protection/>
    </xf>
    <xf numFmtId="0" fontId="2" fillId="39" borderId="0" xfId="15" applyFont="1" applyFill="1" applyBorder="1" applyAlignment="1" applyProtection="1">
      <alignment horizontal="left" vertical="top" wrapText="1"/>
      <protection/>
    </xf>
    <xf numFmtId="0" fontId="7" fillId="39" borderId="0" xfId="15" applyFont="1" applyFill="1" applyBorder="1" applyAlignment="1" applyProtection="1">
      <alignment vertical="top" wrapText="1"/>
      <protection/>
    </xf>
    <xf numFmtId="0" fontId="5" fillId="32" borderId="8" xfId="62" applyFont="1" applyBorder="1" applyAlignment="1" applyProtection="1">
      <alignment horizontal="left" vertical="top" wrapText="1"/>
      <protection/>
    </xf>
    <xf numFmtId="0" fontId="5" fillId="0" borderId="3" xfId="15" applyFont="1" applyFill="1" applyBorder="1" applyAlignment="1" applyProtection="1">
      <alignment vertical="top" wrapText="1"/>
      <protection/>
    </xf>
    <xf numFmtId="0" fontId="75" fillId="0" borderId="18" xfId="0" applyFont="1" applyBorder="1" applyAlignment="1" applyProtection="1">
      <alignment vertical="top" wrapText="1"/>
      <protection/>
    </xf>
    <xf numFmtId="0" fontId="75" fillId="0" borderId="23" xfId="0" applyFont="1" applyBorder="1" applyAlignment="1" applyProtection="1">
      <alignment vertical="top" wrapText="1"/>
      <protection/>
    </xf>
    <xf numFmtId="0" fontId="75" fillId="39" borderId="18" xfId="15" applyFont="1" applyFill="1" applyBorder="1" applyAlignment="1" applyProtection="1">
      <alignment horizontal="left" vertical="top" wrapText="1"/>
      <protection/>
    </xf>
    <xf numFmtId="0" fontId="5" fillId="29" borderId="3" xfId="15" applyFont="1" applyFill="1" applyBorder="1" applyAlignment="1" applyProtection="1">
      <alignment horizontal="left" vertical="top" wrapText="1"/>
      <protection/>
    </xf>
    <xf numFmtId="2" fontId="4" fillId="29" borderId="15" xfId="76" applyNumberFormat="1" applyFont="1" applyBorder="1" applyAlignment="1" applyProtection="1">
      <alignment horizontal="right" vertical="center"/>
      <protection/>
    </xf>
    <xf numFmtId="3" fontId="7" fillId="38" borderId="3" xfId="75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0" fontId="75" fillId="0" borderId="3" xfId="0" applyFont="1" applyBorder="1" applyAlignment="1" applyProtection="1">
      <alignment horizontal="left" vertical="top" wrapText="1"/>
      <protection/>
    </xf>
    <xf numFmtId="3" fontId="2" fillId="37" borderId="3" xfId="72" applyNumberFormat="1" applyFont="1" applyBorder="1" applyAlignment="1" applyProtection="1">
      <alignment horizontal="left" vertical="top"/>
      <protection locked="0"/>
    </xf>
    <xf numFmtId="0" fontId="4" fillId="31" borderId="15" xfId="51" applyFont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right" vertical="center"/>
      <protection/>
    </xf>
    <xf numFmtId="3" fontId="2" fillId="39" borderId="0" xfId="75" applyFont="1" applyFill="1" applyBorder="1" applyAlignment="1" applyProtection="1">
      <alignment horizontal="right" vertical="center"/>
      <protection/>
    </xf>
    <xf numFmtId="3" fontId="7" fillId="29" borderId="3" xfId="75" applyNumberFormat="1" applyFont="1" applyBorder="1" applyProtection="1">
      <alignment horizontal="right" vertical="center"/>
      <protection/>
    </xf>
    <xf numFmtId="0" fontId="4" fillId="29" borderId="0" xfId="15" applyFont="1" applyFill="1" applyBorder="1" applyAlignment="1" applyProtection="1">
      <alignment vertical="center" wrapText="1"/>
      <protection/>
    </xf>
    <xf numFmtId="0" fontId="4" fillId="29" borderId="0" xfId="15" applyFont="1" applyFill="1" applyBorder="1" applyProtection="1">
      <alignment vertical="center"/>
      <protection/>
    </xf>
    <xf numFmtId="0" fontId="4" fillId="29" borderId="14" xfId="15" applyFont="1" applyFill="1" applyBorder="1" applyAlignment="1" applyProtection="1">
      <alignment vertical="center" wrapText="1"/>
      <protection/>
    </xf>
    <xf numFmtId="0" fontId="4" fillId="29" borderId="14" xfId="15" applyFont="1" applyFill="1" applyBorder="1" applyProtection="1">
      <alignment vertical="center"/>
      <protection/>
    </xf>
    <xf numFmtId="0" fontId="4" fillId="29" borderId="14" xfId="15" applyFont="1" applyFill="1" applyBorder="1" applyAlignment="1" applyProtection="1">
      <alignment vertical="center"/>
      <protection/>
    </xf>
    <xf numFmtId="0" fontId="5" fillId="29" borderId="13" xfId="15" applyFont="1" applyFill="1" applyBorder="1" applyAlignment="1" applyProtection="1">
      <alignment vertical="center"/>
      <protection/>
    </xf>
    <xf numFmtId="0" fontId="5" fillId="29" borderId="22" xfId="15" applyFont="1" applyFill="1" applyBorder="1" applyAlignment="1" applyProtection="1">
      <alignment vertical="center"/>
      <protection/>
    </xf>
    <xf numFmtId="0" fontId="4" fillId="38" borderId="15" xfId="51" applyFont="1" applyFill="1" applyBorder="1" applyAlignment="1" applyProtection="1">
      <alignment horizontal="center" vertical="center"/>
      <protection/>
    </xf>
    <xf numFmtId="0" fontId="4" fillId="0" borderId="3" xfId="15" applyFont="1" applyFill="1" applyBorder="1" applyAlignment="1" applyProtection="1">
      <alignment horizontal="left" vertical="top" wrapText="1"/>
      <protection/>
    </xf>
    <xf numFmtId="3" fontId="2" fillId="37" borderId="3" xfId="72" applyNumberFormat="1" applyFont="1" applyBorder="1" applyAlignment="1" applyProtection="1">
      <alignment horizontal="left" vertical="center"/>
      <protection locked="0"/>
    </xf>
    <xf numFmtId="0" fontId="4" fillId="0" borderId="3" xfId="15" applyFont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left" vertical="top" wrapText="1"/>
      <protection/>
    </xf>
    <xf numFmtId="0" fontId="5" fillId="0" borderId="5" xfId="0" applyFont="1" applyFill="1" applyBorder="1" applyAlignment="1" applyProtection="1">
      <alignment vertical="top" wrapText="1"/>
      <protection/>
    </xf>
    <xf numFmtId="3" fontId="7" fillId="31" borderId="18" xfId="64" applyNumberFormat="1" applyFont="1" applyFill="1" applyBorder="1" applyAlignment="1" applyProtection="1">
      <alignment horizontal="right" vertical="center"/>
      <protection/>
    </xf>
    <xf numFmtId="0" fontId="76" fillId="31" borderId="3" xfId="51" applyFont="1" applyBorder="1" applyAlignment="1" applyProtection="1">
      <alignment horizontal="center" vertical="center"/>
      <protection/>
    </xf>
    <xf numFmtId="2" fontId="7" fillId="31" borderId="18" xfId="76" applyNumberFormat="1" applyFont="1" applyFill="1" applyBorder="1" applyAlignment="1" applyProtection="1">
      <alignment horizontal="right" vertical="center"/>
      <protection/>
    </xf>
    <xf numFmtId="0" fontId="12" fillId="29" borderId="0" xfId="15" applyFont="1" applyFill="1" applyBorder="1" applyAlignment="1" applyProtection="1">
      <alignment vertical="top" wrapText="1"/>
      <protection/>
    </xf>
    <xf numFmtId="0" fontId="11" fillId="39" borderId="0" xfId="15" applyFont="1" applyFill="1" applyBorder="1" applyAlignment="1" applyProtection="1">
      <alignment horizontal="left" vertical="top" wrapText="1"/>
      <protection/>
    </xf>
    <xf numFmtId="2" fontId="7" fillId="39" borderId="0" xfId="64" applyNumberFormat="1" applyFont="1" applyFill="1" applyBorder="1" applyAlignment="1" applyProtection="1">
      <alignment horizontal="right" vertical="center"/>
      <protection/>
    </xf>
    <xf numFmtId="0" fontId="5" fillId="39" borderId="0" xfId="15" applyFont="1" applyFill="1" applyBorder="1" applyAlignment="1" applyProtection="1">
      <alignment vertical="center" wrapText="1"/>
      <protection/>
    </xf>
    <xf numFmtId="0" fontId="5" fillId="39" borderId="13" xfId="15" applyFont="1" applyFill="1" applyBorder="1" applyAlignment="1" applyProtection="1">
      <alignment vertical="center" wrapText="1"/>
      <protection/>
    </xf>
    <xf numFmtId="0" fontId="5" fillId="39" borderId="14" xfId="15" applyFont="1" applyFill="1" applyBorder="1" applyAlignment="1" applyProtection="1">
      <alignment vertical="center" wrapText="1"/>
      <protection/>
    </xf>
    <xf numFmtId="0" fontId="5" fillId="39" borderId="22" xfId="15" applyFont="1" applyFill="1" applyBorder="1" applyAlignment="1" applyProtection="1">
      <alignment vertical="center" wrapText="1"/>
      <protection/>
    </xf>
    <xf numFmtId="0" fontId="73" fillId="0" borderId="22" xfId="0" applyFont="1" applyBorder="1" applyAlignment="1" applyProtection="1">
      <alignment horizontal="center" vertical="center"/>
      <protection/>
    </xf>
    <xf numFmtId="0" fontId="5" fillId="39" borderId="0" xfId="62" applyFont="1" applyFill="1" applyBorder="1" applyAlignment="1" applyProtection="1">
      <alignment horizontal="left" vertical="top" wrapText="1"/>
      <protection/>
    </xf>
    <xf numFmtId="2" fontId="7" fillId="39" borderId="0" xfId="62" applyNumberFormat="1" applyFont="1" applyFill="1" applyBorder="1" applyAlignment="1" applyProtection="1">
      <alignment horizontal="left" vertical="center"/>
      <protection/>
    </xf>
    <xf numFmtId="3" fontId="2" fillId="39" borderId="0" xfId="60" applyNumberFormat="1" applyFont="1" applyFill="1" applyBorder="1" applyAlignment="1" applyProtection="1">
      <alignment horizontal="right" vertical="center"/>
      <protection/>
    </xf>
    <xf numFmtId="0" fontId="12" fillId="29" borderId="0" xfId="56" applyFont="1" applyFill="1" applyBorder="1" applyAlignment="1" applyProtection="1">
      <alignment horizontal="left" vertical="top" wrapText="1"/>
      <protection/>
    </xf>
    <xf numFmtId="3" fontId="12" fillId="29" borderId="0" xfId="15" applyNumberFormat="1" applyFont="1" applyFill="1" applyBorder="1" applyAlignment="1" applyProtection="1">
      <alignment vertical="center"/>
      <protection/>
    </xf>
    <xf numFmtId="3" fontId="13" fillId="29" borderId="0" xfId="75" applyFont="1" applyFill="1" applyBorder="1" applyAlignment="1" applyProtection="1">
      <alignment horizontal="right" vertical="center"/>
      <protection/>
    </xf>
    <xf numFmtId="0" fontId="13" fillId="29" borderId="0" xfId="15" applyFont="1" applyFill="1" applyBorder="1" applyAlignment="1" applyProtection="1">
      <alignment vertical="center"/>
      <protection/>
    </xf>
    <xf numFmtId="3" fontId="13" fillId="29" borderId="0" xfId="15" applyNumberFormat="1" applyFont="1" applyFill="1" applyBorder="1" applyAlignment="1" applyProtection="1">
      <alignment vertical="center"/>
      <protection/>
    </xf>
    <xf numFmtId="3" fontId="12" fillId="39" borderId="0" xfId="15" applyNumberFormat="1" applyFont="1" applyFill="1" applyBorder="1" applyAlignment="1" applyProtection="1">
      <alignment vertical="center"/>
      <protection/>
    </xf>
    <xf numFmtId="3" fontId="13" fillId="39" borderId="0" xfId="75" applyFont="1" applyFill="1" applyBorder="1" applyAlignment="1" applyProtection="1">
      <alignment horizontal="right" vertical="center"/>
      <protection/>
    </xf>
    <xf numFmtId="0" fontId="13" fillId="39" borderId="0" xfId="15" applyFont="1" applyFill="1" applyBorder="1" applyAlignment="1" applyProtection="1">
      <alignment vertical="center"/>
      <protection/>
    </xf>
    <xf numFmtId="0" fontId="13" fillId="29" borderId="0" xfId="15" applyFont="1" applyFill="1" applyBorder="1" applyAlignment="1" applyProtection="1">
      <alignment vertical="center" wrapText="1"/>
      <protection/>
    </xf>
    <xf numFmtId="0" fontId="14" fillId="29" borderId="5" xfId="15" applyFont="1" applyFill="1" applyBorder="1" applyAlignment="1" applyProtection="1">
      <alignment horizontal="center"/>
      <protection/>
    </xf>
    <xf numFmtId="0" fontId="12" fillId="29" borderId="22" xfId="15" applyFont="1" applyFill="1" applyBorder="1" applyAlignment="1" applyProtection="1">
      <alignment vertical="top" wrapText="1"/>
      <protection/>
    </xf>
    <xf numFmtId="0" fontId="79" fillId="39" borderId="13" xfId="0" applyFont="1" applyFill="1" applyBorder="1" applyAlignment="1" applyProtection="1">
      <alignment vertical="top" wrapText="1"/>
      <protection/>
    </xf>
    <xf numFmtId="0" fontId="5" fillId="0" borderId="8" xfId="0" applyFont="1" applyFill="1" applyBorder="1" applyAlignment="1" applyProtection="1">
      <alignment vertical="top" wrapText="1"/>
      <protection/>
    </xf>
    <xf numFmtId="0" fontId="75" fillId="8" borderId="3" xfId="0" applyFont="1" applyFill="1" applyBorder="1" applyAlignment="1" applyProtection="1">
      <alignment vertical="top" wrapText="1"/>
      <protection/>
    </xf>
    <xf numFmtId="2" fontId="7" fillId="0" borderId="3" xfId="76" applyNumberFormat="1" applyFont="1" applyFill="1" applyBorder="1" applyAlignment="1" applyProtection="1">
      <alignment horizontal="right" vertical="center"/>
      <protection/>
    </xf>
    <xf numFmtId="166" fontId="7" fillId="0" borderId="3" xfId="76" applyNumberFormat="1" applyFont="1" applyFill="1" applyBorder="1" applyAlignment="1" applyProtection="1">
      <alignment horizontal="right" vertical="center"/>
      <protection/>
    </xf>
    <xf numFmtId="0" fontId="4" fillId="11" borderId="3" xfId="5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75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/>
      <protection locked="0"/>
    </xf>
    <xf numFmtId="3" fontId="73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Protection="1">
      <alignment horizontal="right" vertical="center"/>
      <protection locked="0"/>
    </xf>
    <xf numFmtId="3" fontId="7" fillId="0" borderId="3" xfId="6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13" xfId="15" applyFont="1" applyFill="1" applyBorder="1" applyAlignment="1" applyProtection="1">
      <alignment horizontal="center" vertical="center"/>
      <protection/>
    </xf>
    <xf numFmtId="0" fontId="5" fillId="39" borderId="0" xfId="15" applyFont="1" applyFill="1" applyBorder="1" applyAlignment="1" applyProtection="1">
      <alignment horizontal="center" vertical="center" wrapText="1"/>
      <protection/>
    </xf>
    <xf numFmtId="0" fontId="5" fillId="39" borderId="13" xfId="15" applyFont="1" applyFill="1" applyBorder="1" applyAlignment="1" applyProtection="1">
      <alignment horizontal="center" vertical="center" wrapText="1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5" xfId="51" applyFont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6" xfId="51" applyNumberFormat="1" applyFont="1" applyBorder="1" applyAlignment="1" applyProtection="1">
      <alignment horizontal="center" vertical="center"/>
      <protection/>
    </xf>
    <xf numFmtId="3" fontId="4" fillId="31" borderId="15" xfId="51" applyNumberFormat="1" applyFont="1" applyBorder="1" applyAlignment="1" applyProtection="1">
      <alignment horizontal="center" vertical="center"/>
      <protection/>
    </xf>
    <xf numFmtId="3" fontId="2" fillId="39" borderId="0" xfId="72" applyNumberFormat="1" applyFont="1" applyFill="1" applyBorder="1" applyAlignment="1" applyProtection="1">
      <alignment horizontal="left" vertical="center"/>
      <protection/>
    </xf>
    <xf numFmtId="3" fontId="7" fillId="39" borderId="0" xfId="72" applyNumberFormat="1" applyFont="1" applyFill="1" applyBorder="1" applyAlignment="1" applyProtection="1">
      <alignment horizontal="right" vertical="center"/>
      <protection/>
    </xf>
    <xf numFmtId="0" fontId="80" fillId="39" borderId="0" xfId="0" applyFont="1" applyFill="1" applyBorder="1" applyAlignment="1" applyProtection="1">
      <alignment vertical="top"/>
      <protection/>
    </xf>
    <xf numFmtId="0" fontId="80" fillId="39" borderId="0" xfId="0" applyFont="1" applyFill="1" applyBorder="1" applyAlignment="1" applyProtection="1">
      <alignment/>
      <protection/>
    </xf>
    <xf numFmtId="0" fontId="80" fillId="39" borderId="13" xfId="0" applyFont="1" applyFill="1" applyBorder="1" applyAlignment="1" applyProtection="1">
      <alignment/>
      <protection/>
    </xf>
    <xf numFmtId="3" fontId="5" fillId="38" borderId="8" xfId="59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/>
      <protection/>
    </xf>
    <xf numFmtId="9" fontId="80" fillId="0" borderId="0" xfId="0" applyNumberFormat="1" applyFont="1" applyAlignment="1" applyProtection="1">
      <alignment/>
      <protection/>
    </xf>
    <xf numFmtId="0" fontId="80" fillId="39" borderId="5" xfId="0" applyFont="1" applyFill="1" applyBorder="1" applyAlignment="1" applyProtection="1">
      <alignment/>
      <protection/>
    </xf>
    <xf numFmtId="0" fontId="80" fillId="39" borderId="23" xfId="0" applyFont="1" applyFill="1" applyBorder="1" applyAlignment="1" applyProtection="1">
      <alignment/>
      <protection/>
    </xf>
    <xf numFmtId="0" fontId="80" fillId="39" borderId="24" xfId="0" applyFont="1" applyFill="1" applyBorder="1" applyAlignment="1" applyProtection="1">
      <alignment/>
      <protection/>
    </xf>
    <xf numFmtId="0" fontId="80" fillId="39" borderId="19" xfId="0" applyFont="1" applyFill="1" applyBorder="1" applyAlignment="1" applyProtection="1">
      <alignment/>
      <protection/>
    </xf>
    <xf numFmtId="0" fontId="80" fillId="0" borderId="0" xfId="0" applyFont="1" applyAlignment="1" applyProtection="1">
      <alignment vertical="top"/>
      <protection/>
    </xf>
    <xf numFmtId="3" fontId="7" fillId="0" borderId="3" xfId="64" applyNumberFormat="1" applyFont="1" applyFill="1" applyBorder="1" applyAlignment="1" applyProtection="1">
      <alignment horizontal="right"/>
      <protection/>
    </xf>
    <xf numFmtId="3" fontId="7" fillId="11" borderId="3" xfId="72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72" applyNumberFormat="1" applyFont="1" applyFill="1" applyBorder="1" applyAlignment="1" applyProtection="1">
      <alignment horizontal="left" vertical="center" wrapText="1"/>
      <protection/>
    </xf>
    <xf numFmtId="3" fontId="75" fillId="29" borderId="8" xfId="59" applyNumberFormat="1" applyFont="1" applyFill="1" applyBorder="1" applyAlignment="1" applyProtection="1">
      <alignment horizontal="center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74" fillId="38" borderId="5" xfId="59" applyNumberFormat="1" applyFont="1" applyFill="1" applyBorder="1" applyAlignment="1" applyProtection="1">
      <alignment horizontal="center" vertical="center" wrapText="1"/>
      <protection/>
    </xf>
    <xf numFmtId="3" fontId="7" fillId="29" borderId="5" xfId="75" applyNumberFormat="1" applyFont="1" applyBorder="1" applyAlignment="1" applyProtection="1">
      <alignment horizontal="right" vertical="center"/>
      <protection/>
    </xf>
    <xf numFmtId="0" fontId="4" fillId="31" borderId="0" xfId="51" applyFont="1" applyBorder="1" applyAlignment="1" applyProtection="1">
      <alignment horizontal="center" vertical="center"/>
      <protection/>
    </xf>
    <xf numFmtId="3" fontId="4" fillId="31" borderId="5" xfId="51" applyNumberFormat="1" applyFont="1" applyBorder="1" applyAlignment="1" applyProtection="1">
      <alignment horizontal="center" vertical="center"/>
      <protection/>
    </xf>
    <xf numFmtId="3" fontId="2" fillId="29" borderId="5" xfId="75" applyNumberFormat="1" applyFont="1" applyBorder="1" applyAlignment="1" applyProtection="1">
      <alignment horizontal="right" vertical="center"/>
      <protection/>
    </xf>
    <xf numFmtId="3" fontId="5" fillId="38" borderId="21" xfId="59" applyNumberFormat="1" applyFont="1" applyFill="1" applyBorder="1" applyAlignment="1" applyProtection="1">
      <alignment horizontal="center" vertical="center" wrapText="1"/>
      <protection/>
    </xf>
    <xf numFmtId="3" fontId="7" fillId="31" borderId="5" xfId="64" applyNumberFormat="1" applyFont="1" applyFill="1" applyBorder="1" applyAlignment="1" applyProtection="1">
      <alignment horizontal="right" vertical="center"/>
      <protection/>
    </xf>
    <xf numFmtId="3" fontId="7" fillId="39" borderId="24" xfId="75" applyNumberFormat="1" applyFont="1" applyFill="1" applyBorder="1" applyAlignment="1" applyProtection="1">
      <alignment horizontal="right" vertical="center"/>
      <protection/>
    </xf>
    <xf numFmtId="0" fontId="4" fillId="31" borderId="19" xfId="51" applyFont="1" applyBorder="1" applyAlignment="1" applyProtection="1">
      <alignment horizontal="center" vertical="center"/>
      <protection/>
    </xf>
    <xf numFmtId="3" fontId="2" fillId="29" borderId="24" xfId="75" applyNumberFormat="1" applyFont="1" applyBorder="1" applyAlignment="1" applyProtection="1">
      <alignment horizontal="right" vertical="center"/>
      <protection/>
    </xf>
    <xf numFmtId="3" fontId="75" fillId="0" borderId="21" xfId="0" applyNumberFormat="1" applyFont="1" applyBorder="1" applyAlignment="1" applyProtection="1">
      <alignment horizontal="center" vertical="center" wrapText="1"/>
      <protection/>
    </xf>
    <xf numFmtId="3" fontId="7" fillId="31" borderId="21" xfId="15" applyNumberFormat="1" applyFont="1" applyFill="1" applyBorder="1" applyAlignment="1" applyProtection="1">
      <alignment vertical="center"/>
      <protection/>
    </xf>
    <xf numFmtId="0" fontId="4" fillId="31" borderId="5" xfId="51" applyFont="1" applyBorder="1" applyAlignment="1" applyProtection="1">
      <alignment horizontal="center" vertical="center"/>
      <protection/>
    </xf>
    <xf numFmtId="3" fontId="2" fillId="31" borderId="21" xfId="51" applyNumberFormat="1" applyFont="1" applyBorder="1" applyAlignment="1" applyProtection="1">
      <alignment horizontal="center" vertical="center"/>
      <protection/>
    </xf>
    <xf numFmtId="3" fontId="2" fillId="31" borderId="5" xfId="51" applyNumberFormat="1" applyFont="1" applyBorder="1" applyAlignment="1" applyProtection="1">
      <alignment horizontal="center" vertical="center"/>
      <protection/>
    </xf>
    <xf numFmtId="3" fontId="4" fillId="31" borderId="0" xfId="51" applyNumberFormat="1" applyFont="1" applyBorder="1" applyAlignment="1" applyProtection="1">
      <alignment horizontal="center" vertical="center"/>
      <protection/>
    </xf>
    <xf numFmtId="3" fontId="7" fillId="38" borderId="5" xfId="75" applyNumberFormat="1" applyFont="1" applyFill="1" applyBorder="1" applyAlignment="1" applyProtection="1">
      <alignment horizontal="right" vertical="center"/>
      <protection/>
    </xf>
    <xf numFmtId="3" fontId="7" fillId="39" borderId="5" xfId="75" applyNumberFormat="1" applyFont="1" applyFill="1" applyBorder="1" applyAlignment="1" applyProtection="1">
      <alignment horizontal="right" vertical="center"/>
      <protection/>
    </xf>
    <xf numFmtId="3" fontId="76" fillId="38" borderId="5" xfId="75" applyNumberFormat="1" applyFont="1" applyFill="1" applyBorder="1" applyAlignment="1" applyProtection="1">
      <alignment horizontal="right" vertical="center"/>
      <protection/>
    </xf>
    <xf numFmtId="3" fontId="73" fillId="39" borderId="5" xfId="75" applyNumberFormat="1" applyFont="1" applyFill="1" applyBorder="1" applyAlignment="1" applyProtection="1">
      <alignment horizontal="right" vertical="center"/>
      <protection/>
    </xf>
    <xf numFmtId="3" fontId="7" fillId="31" borderId="21" xfId="64" applyNumberFormat="1" applyFont="1" applyFill="1" applyBorder="1" applyAlignment="1" applyProtection="1">
      <alignment horizontal="right" vertical="center"/>
      <protection/>
    </xf>
    <xf numFmtId="3" fontId="7" fillId="31" borderId="24" xfId="64" applyNumberFormat="1" applyFont="1" applyFill="1" applyBorder="1" applyAlignment="1" applyProtection="1">
      <alignment horizontal="right" vertical="center"/>
      <protection/>
    </xf>
    <xf numFmtId="3" fontId="7" fillId="38" borderId="21" xfId="75" applyNumberFormat="1" applyFont="1" applyFill="1" applyBorder="1" applyAlignment="1" applyProtection="1">
      <alignment horizontal="right" vertical="center"/>
      <protection/>
    </xf>
    <xf numFmtId="3" fontId="7" fillId="29" borderId="21" xfId="75" applyNumberFormat="1" applyFont="1" applyBorder="1" applyAlignment="1" applyProtection="1">
      <alignment horizontal="right" vertical="center"/>
      <protection/>
    </xf>
    <xf numFmtId="3" fontId="2" fillId="31" borderId="5" xfId="51" applyNumberFormat="1" applyFont="1" applyBorder="1" applyAlignment="1" applyProtection="1">
      <alignment horizontal="center" vertical="center" wrapText="1"/>
      <protection/>
    </xf>
    <xf numFmtId="3" fontId="7" fillId="31" borderId="5" xfId="51" applyNumberFormat="1" applyFont="1" applyBorder="1" applyAlignment="1" applyProtection="1">
      <alignment horizontal="center" vertical="center"/>
      <protection/>
    </xf>
    <xf numFmtId="3" fontId="75" fillId="0" borderId="8" xfId="0" applyNumberFormat="1" applyFont="1" applyBorder="1" applyAlignment="1" applyProtection="1">
      <alignment vertical="center"/>
      <protection/>
    </xf>
    <xf numFmtId="3" fontId="7" fillId="40" borderId="5" xfId="75" applyNumberFormat="1" applyFont="1" applyFill="1" applyBorder="1" applyAlignment="1" applyProtection="1">
      <alignment horizontal="right" vertical="center"/>
      <protection/>
    </xf>
    <xf numFmtId="3" fontId="2" fillId="32" borderId="8" xfId="60" applyNumberFormat="1" applyFont="1" applyBorder="1" applyAlignment="1" applyProtection="1">
      <alignment horizontal="right" vertical="center"/>
      <protection/>
    </xf>
    <xf numFmtId="3" fontId="4" fillId="31" borderId="21" xfId="51" applyNumberFormat="1" applyFont="1" applyBorder="1" applyAlignment="1" applyProtection="1">
      <alignment horizontal="center" vertical="center"/>
      <protection/>
    </xf>
    <xf numFmtId="3" fontId="7" fillId="37" borderId="5" xfId="72" applyNumberFormat="1" applyFont="1" applyBorder="1" applyAlignment="1" applyProtection="1">
      <alignment horizontal="right" vertical="center"/>
      <protection locked="0"/>
    </xf>
    <xf numFmtId="3" fontId="7" fillId="38" borderId="0" xfId="15" applyNumberFormat="1" applyFont="1" applyFill="1" applyBorder="1" applyAlignment="1" applyProtection="1">
      <alignment horizontal="right" vertical="center"/>
      <protection/>
    </xf>
    <xf numFmtId="3" fontId="7" fillId="37" borderId="24" xfId="72" applyNumberFormat="1" applyFont="1" applyBorder="1" applyAlignment="1" applyProtection="1">
      <alignment horizontal="right" vertical="center"/>
      <protection locked="0"/>
    </xf>
    <xf numFmtId="3" fontId="2" fillId="31" borderId="21" xfId="51" applyNumberFormat="1" applyFont="1" applyBorder="1" applyAlignment="1" applyProtection="1">
      <alignment horizontal="right" vertical="center" wrapText="1"/>
      <protection/>
    </xf>
    <xf numFmtId="3" fontId="2" fillId="31" borderId="5" xfId="51" applyNumberFormat="1" applyFont="1" applyBorder="1" applyAlignment="1" applyProtection="1">
      <alignment horizontal="right" vertical="center" wrapText="1"/>
      <protection/>
    </xf>
    <xf numFmtId="0" fontId="4" fillId="40" borderId="0" xfId="51" applyFont="1" applyFill="1" applyBorder="1" applyAlignment="1" applyProtection="1">
      <alignment horizontal="center" vertical="center"/>
      <protection/>
    </xf>
    <xf numFmtId="3" fontId="4" fillId="40" borderId="5" xfId="51" applyNumberFormat="1" applyFont="1" applyFill="1" applyBorder="1" applyAlignment="1" applyProtection="1">
      <alignment horizontal="center" vertical="center"/>
      <protection/>
    </xf>
    <xf numFmtId="3" fontId="2" fillId="32" borderId="24" xfId="60" applyNumberFormat="1" applyFont="1" applyBorder="1" applyProtection="1">
      <alignment horizontal="right" vertical="center"/>
      <protection/>
    </xf>
    <xf numFmtId="3" fontId="73" fillId="38" borderId="19" xfId="0" applyNumberFormat="1" applyFont="1" applyFill="1" applyBorder="1" applyAlignment="1" applyProtection="1">
      <alignment vertical="center"/>
      <protection/>
    </xf>
    <xf numFmtId="3" fontId="2" fillId="31" borderId="15" xfId="51" applyNumberFormat="1" applyFont="1" applyBorder="1" applyAlignment="1" applyProtection="1">
      <alignment horizontal="right" vertical="center" wrapText="1"/>
      <protection/>
    </xf>
    <xf numFmtId="3" fontId="7" fillId="29" borderId="19" xfId="75" applyNumberFormat="1" applyFont="1" applyFill="1" applyBorder="1" applyAlignment="1" applyProtection="1">
      <alignment horizontal="right" vertical="center"/>
      <protection/>
    </xf>
    <xf numFmtId="0" fontId="5" fillId="39" borderId="19" xfId="15" applyFont="1" applyFill="1" applyBorder="1" applyAlignment="1" applyProtection="1">
      <alignment vertical="center"/>
      <protection/>
    </xf>
    <xf numFmtId="0" fontId="5" fillId="39" borderId="16" xfId="15" applyFont="1" applyFill="1" applyBorder="1" applyAlignment="1" applyProtection="1">
      <alignment vertical="center"/>
      <protection/>
    </xf>
    <xf numFmtId="0" fontId="5" fillId="39" borderId="3" xfId="59" applyFont="1" applyFill="1" applyBorder="1" applyAlignment="1" applyProtection="1">
      <alignment horizontal="center" vertical="center" wrapText="1"/>
      <protection/>
    </xf>
    <xf numFmtId="2" fontId="7" fillId="39" borderId="3" xfId="76" applyNumberFormat="1" applyFont="1" applyFill="1" applyBorder="1" applyAlignment="1" applyProtection="1">
      <alignment horizontal="right" vertical="center"/>
      <protection/>
    </xf>
    <xf numFmtId="3" fontId="4" fillId="39" borderId="0" xfId="15" applyNumberFormat="1" applyFont="1" applyFill="1" applyBorder="1" applyAlignment="1" applyProtection="1">
      <alignment vertical="center"/>
      <protection/>
    </xf>
    <xf numFmtId="3" fontId="2" fillId="39" borderId="3" xfId="75" applyNumberFormat="1" applyFont="1" applyFill="1" applyBorder="1" applyAlignment="1" applyProtection="1">
      <alignment horizontal="right" vertical="center"/>
      <protection/>
    </xf>
    <xf numFmtId="3" fontId="7" fillId="39" borderId="8" xfId="75" applyNumberFormat="1" applyFont="1" applyFill="1" applyBorder="1" applyProtection="1">
      <alignment horizontal="right" vertical="center"/>
      <protection/>
    </xf>
    <xf numFmtId="3" fontId="5" fillId="29" borderId="24" xfId="59" applyNumberFormat="1" applyFont="1" applyFill="1" applyBorder="1" applyAlignment="1" applyProtection="1">
      <alignment horizontal="center" vertical="center" wrapText="1"/>
      <protection/>
    </xf>
    <xf numFmtId="3" fontId="7" fillId="37" borderId="8" xfId="72" applyNumberFormat="1" applyFont="1" applyBorder="1" applyAlignment="1" applyProtection="1">
      <alignment horizontal="right" vertical="center"/>
      <protection locked="0"/>
    </xf>
    <xf numFmtId="2" fontId="7" fillId="38" borderId="16" xfId="64" applyNumberFormat="1" applyFont="1" applyFill="1" applyBorder="1" applyAlignment="1" applyProtection="1">
      <alignment horizontal="right" vertical="center"/>
      <protection/>
    </xf>
    <xf numFmtId="3" fontId="7" fillId="31" borderId="8" xfId="15" applyNumberFormat="1" applyFont="1" applyFill="1" applyBorder="1" applyAlignment="1" applyProtection="1">
      <alignment vertical="center"/>
      <protection/>
    </xf>
    <xf numFmtId="0" fontId="75" fillId="0" borderId="20" xfId="0" applyFont="1" applyBorder="1" applyAlignment="1" applyProtection="1">
      <alignment horizontal="center" vertical="center" wrapText="1"/>
      <protection/>
    </xf>
    <xf numFmtId="3" fontId="2" fillId="31" borderId="15" xfId="64" applyNumberFormat="1" applyFont="1" applyFill="1" applyBorder="1" applyAlignment="1" applyProtection="1">
      <alignment horizontal="right" vertical="center"/>
      <protection/>
    </xf>
    <xf numFmtId="3" fontId="7" fillId="29" borderId="15" xfId="75" applyNumberFormat="1" applyFont="1" applyBorder="1" applyAlignment="1" applyProtection="1">
      <alignment horizontal="right" vertical="center"/>
      <protection/>
    </xf>
    <xf numFmtId="3" fontId="7" fillId="38" borderId="15" xfId="75" applyNumberFormat="1" applyFont="1" applyFill="1" applyBorder="1" applyAlignment="1" applyProtection="1">
      <alignment horizontal="right" vertical="center"/>
      <protection/>
    </xf>
    <xf numFmtId="3" fontId="7" fillId="31" borderId="15" xfId="15" applyNumberFormat="1" applyFont="1" applyFill="1" applyBorder="1" applyAlignment="1" applyProtection="1">
      <alignment vertical="center"/>
      <protection/>
    </xf>
    <xf numFmtId="2" fontId="7" fillId="38" borderId="15" xfId="76" applyNumberFormat="1" applyFont="1" applyFill="1" applyBorder="1" applyAlignment="1" applyProtection="1">
      <alignment horizontal="right" vertical="center"/>
      <protection/>
    </xf>
    <xf numFmtId="2" fontId="7" fillId="31" borderId="15" xfId="76" applyNumberFormat="1" applyFont="1" applyFill="1" applyBorder="1" applyAlignment="1" applyProtection="1">
      <alignment horizontal="right" vertical="center"/>
      <protection/>
    </xf>
    <xf numFmtId="1" fontId="7" fillId="31" borderId="15" xfId="15" applyNumberFormat="1" applyFont="1" applyFill="1" applyBorder="1" applyAlignment="1" applyProtection="1">
      <alignment vertical="center"/>
      <protection/>
    </xf>
    <xf numFmtId="3" fontId="7" fillId="31" borderId="15" xfId="51" applyNumberFormat="1" applyFont="1" applyBorder="1" applyAlignment="1" applyProtection="1">
      <alignment horizontal="right" vertical="center" wrapText="1"/>
      <protection/>
    </xf>
    <xf numFmtId="3" fontId="2" fillId="29" borderId="15" xfId="75" applyNumberFormat="1" applyFont="1" applyFill="1" applyBorder="1" applyAlignment="1" applyProtection="1">
      <alignment horizontal="right" vertical="center"/>
      <protection/>
    </xf>
    <xf numFmtId="3" fontId="2" fillId="39" borderId="3" xfId="75" applyNumberFormat="1" applyFont="1" applyFill="1" applyBorder="1" applyProtection="1">
      <alignment horizontal="right" vertical="center"/>
      <protection/>
    </xf>
    <xf numFmtId="3" fontId="76" fillId="39" borderId="5" xfId="75" applyNumberFormat="1" applyFont="1" applyFill="1" applyBorder="1" applyAlignment="1" applyProtection="1">
      <alignment horizontal="right" vertical="center"/>
      <protection/>
    </xf>
    <xf numFmtId="3" fontId="2" fillId="39" borderId="5" xfId="51" applyNumberFormat="1" applyFont="1" applyFill="1" applyBorder="1" applyAlignment="1" applyProtection="1">
      <alignment horizontal="center" vertical="center" wrapText="1"/>
      <protection/>
    </xf>
    <xf numFmtId="0" fontId="4" fillId="39" borderId="5" xfId="51" applyFont="1" applyFill="1" applyBorder="1" applyAlignment="1" applyProtection="1">
      <alignment horizontal="center" vertical="center"/>
      <protection/>
    </xf>
    <xf numFmtId="3" fontId="7" fillId="39" borderId="21" xfId="75" applyNumberFormat="1" applyFont="1" applyFill="1" applyBorder="1" applyAlignment="1" applyProtection="1">
      <alignment horizontal="right" vertical="center"/>
      <protection/>
    </xf>
    <xf numFmtId="2" fontId="2" fillId="39" borderId="0" xfId="76" applyNumberFormat="1" applyFont="1" applyFill="1" applyBorder="1" applyAlignment="1" applyProtection="1">
      <alignment horizontal="right" vertical="center"/>
      <protection/>
    </xf>
    <xf numFmtId="9" fontId="2" fillId="9" borderId="3" xfId="61" applyNumberFormat="1" applyFont="1" applyFill="1" applyBorder="1" applyProtection="1">
      <alignment horizontal="right" vertical="center"/>
      <protection/>
    </xf>
    <xf numFmtId="3" fontId="2" fillId="37" borderId="3" xfId="72" applyNumberFormat="1" applyFont="1" applyBorder="1" applyAlignment="1" applyProtection="1">
      <alignment horizontal="left" vertical="top"/>
      <protection locked="0"/>
    </xf>
    <xf numFmtId="0" fontId="73" fillId="0" borderId="20" xfId="0" applyFont="1" applyBorder="1" applyAlignment="1" applyProtection="1">
      <alignment horizontal="center" vertical="center"/>
      <protection/>
    </xf>
    <xf numFmtId="0" fontId="81" fillId="39" borderId="5" xfId="0" applyFont="1" applyFill="1" applyBorder="1" applyAlignment="1" applyProtection="1">
      <alignment/>
      <protection/>
    </xf>
    <xf numFmtId="3" fontId="7" fillId="39" borderId="3" xfId="75" applyNumberFormat="1" applyFont="1" applyFill="1" applyBorder="1" applyProtection="1">
      <alignment horizontal="right" vertical="center"/>
      <protection/>
    </xf>
    <xf numFmtId="0" fontId="79" fillId="0" borderId="0" xfId="0" applyFont="1" applyBorder="1" applyAlignment="1" applyProtection="1">
      <alignment vertical="top" wrapText="1"/>
      <protection/>
    </xf>
    <xf numFmtId="0" fontId="5" fillId="39" borderId="5" xfId="56" applyFont="1" applyFill="1" applyBorder="1" applyAlignment="1" applyProtection="1">
      <alignment horizontal="left"/>
      <protection/>
    </xf>
    <xf numFmtId="3" fontId="7" fillId="0" borderId="3" xfId="64" applyNumberFormat="1" applyFont="1" applyFill="1" applyBorder="1" applyProtection="1">
      <alignment horizontal="right" vertical="center"/>
      <protection/>
    </xf>
    <xf numFmtId="0" fontId="5" fillId="29" borderId="24" xfId="56" applyFont="1" applyFill="1" applyBorder="1" applyAlignment="1" applyProtection="1">
      <alignment/>
      <protection/>
    </xf>
    <xf numFmtId="3" fontId="7" fillId="38" borderId="3" xfId="64" applyNumberFormat="1" applyFont="1" applyFill="1" applyBorder="1" applyProtection="1">
      <alignment horizontal="right" vertical="center"/>
      <protection/>
    </xf>
    <xf numFmtId="3" fontId="73" fillId="38" borderId="3" xfId="64" applyNumberFormat="1" applyFont="1" applyFill="1" applyBorder="1" applyProtection="1">
      <alignment horizontal="right" vertical="center"/>
      <protection/>
    </xf>
    <xf numFmtId="3" fontId="73" fillId="11" borderId="3" xfId="64" applyNumberFormat="1" applyFont="1" applyFill="1" applyBorder="1" applyProtection="1">
      <alignment horizontal="right" vertical="center"/>
      <protection locked="0"/>
    </xf>
    <xf numFmtId="0" fontId="5" fillId="29" borderId="20" xfId="15" applyFont="1" applyFill="1" applyBorder="1" applyProtection="1">
      <alignment vertical="center"/>
      <protection/>
    </xf>
    <xf numFmtId="0" fontId="5" fillId="29" borderId="22" xfId="15" applyFont="1" applyFill="1" applyBorder="1" applyProtection="1">
      <alignment vertical="center"/>
      <protection/>
    </xf>
    <xf numFmtId="0" fontId="80" fillId="0" borderId="5" xfId="0" applyFont="1" applyBorder="1" applyAlignment="1" applyProtection="1">
      <alignment/>
      <protection/>
    </xf>
    <xf numFmtId="0" fontId="5" fillId="29" borderId="5" xfId="56" applyFont="1" applyFill="1" applyBorder="1" applyAlignment="1" applyProtection="1">
      <alignment/>
      <protection/>
    </xf>
    <xf numFmtId="0" fontId="4" fillId="29" borderId="24" xfId="15" applyFont="1" applyFill="1" applyBorder="1" applyProtection="1">
      <alignment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17" fillId="0" borderId="0" xfId="70" applyFont="1" applyAlignment="1">
      <alignment horizontal="left" indent="1"/>
      <protection/>
    </xf>
    <xf numFmtId="0" fontId="4" fillId="0" borderId="0" xfId="70" applyFont="1">
      <alignment/>
      <protection/>
    </xf>
    <xf numFmtId="0" fontId="4" fillId="0" borderId="0" xfId="68" applyFont="1">
      <alignment/>
      <protection/>
    </xf>
    <xf numFmtId="0" fontId="82" fillId="0" borderId="0" xfId="0" applyFont="1" applyBorder="1" applyAlignment="1">
      <alignment/>
    </xf>
    <xf numFmtId="0" fontId="4" fillId="0" borderId="0" xfId="68" applyFont="1" applyBorder="1">
      <alignment/>
      <protection/>
    </xf>
    <xf numFmtId="0" fontId="83" fillId="0" borderId="25" xfId="70" applyFont="1" applyBorder="1" applyAlignment="1">
      <alignment vertical="center"/>
      <protection/>
    </xf>
    <xf numFmtId="0" fontId="20" fillId="0" borderId="25" xfId="70" applyFont="1" applyBorder="1" applyAlignment="1">
      <alignment vertical="center"/>
      <protection/>
    </xf>
    <xf numFmtId="0" fontId="84" fillId="0" borderId="25" xfId="70" applyFont="1" applyBorder="1" applyAlignment="1">
      <alignment vertical="center"/>
      <protection/>
    </xf>
    <xf numFmtId="0" fontId="85" fillId="0" borderId="25" xfId="70" applyFont="1" applyBorder="1" applyAlignment="1">
      <alignment vertical="center"/>
      <protection/>
    </xf>
    <xf numFmtId="0" fontId="86" fillId="0" borderId="25" xfId="70" applyFont="1" applyBorder="1" applyAlignment="1">
      <alignment vertical="center"/>
      <protection/>
    </xf>
    <xf numFmtId="0" fontId="87" fillId="0" borderId="0" xfId="70" applyFont="1">
      <alignment/>
      <protection/>
    </xf>
    <xf numFmtId="0" fontId="82" fillId="0" borderId="0" xfId="0" applyFont="1" applyAlignment="1">
      <alignment/>
    </xf>
    <xf numFmtId="0" fontId="75" fillId="0" borderId="0" xfId="70" applyFont="1">
      <alignment/>
      <protection/>
    </xf>
    <xf numFmtId="0" fontId="5" fillId="0" borderId="0" xfId="70" applyFont="1">
      <alignment/>
      <protection/>
    </xf>
    <xf numFmtId="0" fontId="88" fillId="0" borderId="25" xfId="70" applyFont="1" applyBorder="1" applyAlignment="1">
      <alignment vertical="center"/>
      <protection/>
    </xf>
    <xf numFmtId="0" fontId="89" fillId="0" borderId="25" xfId="70" applyFont="1" applyBorder="1" applyAlignment="1">
      <alignment vertical="center"/>
      <protection/>
    </xf>
    <xf numFmtId="0" fontId="90" fillId="0" borderId="25" xfId="70" applyFont="1" applyBorder="1" applyAlignment="1">
      <alignment vertical="center"/>
      <protection/>
    </xf>
    <xf numFmtId="0" fontId="91" fillId="0" borderId="25" xfId="70" applyFont="1" applyBorder="1" applyAlignment="1">
      <alignment vertical="center"/>
      <protection/>
    </xf>
    <xf numFmtId="3" fontId="7" fillId="0" borderId="8" xfId="75" applyNumberFormat="1" applyFont="1" applyFill="1" applyBorder="1" applyAlignment="1" applyProtection="1">
      <alignment horizontal="right" vertical="center"/>
      <protection/>
    </xf>
    <xf numFmtId="0" fontId="92" fillId="0" borderId="26" xfId="70" applyFont="1" applyBorder="1" applyAlignment="1">
      <alignment horizontal="left" vertical="center"/>
      <protection/>
    </xf>
    <xf numFmtId="0" fontId="92" fillId="0" borderId="27" xfId="70" applyFont="1" applyBorder="1" applyAlignment="1">
      <alignment horizontal="left" vertical="center"/>
      <protection/>
    </xf>
    <xf numFmtId="0" fontId="82" fillId="0" borderId="28" xfId="0" applyFont="1" applyBorder="1" applyAlignment="1">
      <alignment horizontal="left" vertical="center"/>
    </xf>
    <xf numFmtId="0" fontId="82" fillId="0" borderId="29" xfId="0" applyFont="1" applyBorder="1" applyAlignment="1">
      <alignment horizontal="left" vertical="center"/>
    </xf>
    <xf numFmtId="0" fontId="82" fillId="0" borderId="30" xfId="0" applyFont="1" applyBorder="1" applyAlignment="1">
      <alignment horizontal="left" vertical="center"/>
    </xf>
    <xf numFmtId="0" fontId="82" fillId="0" borderId="31" xfId="0" applyFont="1" applyBorder="1" applyAlignment="1">
      <alignment horizontal="left" vertical="center"/>
    </xf>
    <xf numFmtId="0" fontId="82" fillId="0" borderId="32" xfId="0" applyFont="1" applyBorder="1" applyAlignment="1">
      <alignment horizontal="left" vertical="center"/>
    </xf>
    <xf numFmtId="0" fontId="82" fillId="0" borderId="33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82" fillId="0" borderId="34" xfId="0" applyFont="1" applyBorder="1" applyAlignment="1">
      <alignment horizontal="left" vertical="center" wrapText="1"/>
    </xf>
    <xf numFmtId="0" fontId="82" fillId="0" borderId="35" xfId="0" applyFont="1" applyBorder="1" applyAlignment="1">
      <alignment horizontal="left" vertical="center" wrapText="1"/>
    </xf>
    <xf numFmtId="0" fontId="82" fillId="0" borderId="36" xfId="0" applyFont="1" applyBorder="1" applyAlignment="1">
      <alignment horizontal="left" vertical="center" wrapText="1"/>
    </xf>
    <xf numFmtId="0" fontId="5" fillId="0" borderId="0" xfId="70" applyFont="1" applyAlignment="1">
      <alignment horizontal="left"/>
      <protection/>
    </xf>
    <xf numFmtId="0" fontId="16" fillId="0" borderId="34" xfId="70" applyFont="1" applyBorder="1" applyAlignment="1">
      <alignment horizontal="left"/>
      <protection/>
    </xf>
    <xf numFmtId="0" fontId="16" fillId="0" borderId="35" xfId="70" applyFont="1" applyBorder="1" applyAlignment="1">
      <alignment horizontal="left"/>
      <protection/>
    </xf>
    <xf numFmtId="0" fontId="16" fillId="0" borderId="36" xfId="70" applyFont="1" applyBorder="1" applyAlignment="1">
      <alignment horizontal="left"/>
      <protection/>
    </xf>
    <xf numFmtId="0" fontId="82" fillId="0" borderId="34" xfId="0" applyFont="1" applyBorder="1" applyAlignment="1">
      <alignment horizontal="left"/>
    </xf>
    <xf numFmtId="0" fontId="82" fillId="0" borderId="35" xfId="0" applyFont="1" applyBorder="1" applyAlignment="1">
      <alignment horizontal="left"/>
    </xf>
    <xf numFmtId="0" fontId="82" fillId="0" borderId="36" xfId="0" applyFont="1" applyBorder="1" applyAlignment="1">
      <alignment horizontal="left"/>
    </xf>
    <xf numFmtId="0" fontId="16" fillId="0" borderId="34" xfId="70" applyFont="1" applyBorder="1" applyAlignment="1">
      <alignment horizontal="left" wrapText="1"/>
      <protection/>
    </xf>
    <xf numFmtId="0" fontId="16" fillId="0" borderId="35" xfId="70" applyFont="1" applyBorder="1" applyAlignment="1">
      <alignment horizontal="left" wrapText="1"/>
      <protection/>
    </xf>
    <xf numFmtId="0" fontId="16" fillId="0" borderId="36" xfId="70" applyFont="1" applyBorder="1" applyAlignment="1">
      <alignment horizontal="left" wrapText="1"/>
      <protection/>
    </xf>
    <xf numFmtId="0" fontId="5" fillId="29" borderId="21" xfId="15" applyFont="1" applyFill="1" applyBorder="1" applyAlignment="1" applyProtection="1">
      <alignment horizontal="center" vertical="center"/>
      <protection locked="0"/>
    </xf>
    <xf numFmtId="0" fontId="5" fillId="29" borderId="19" xfId="15" applyFont="1" applyFill="1" applyBorder="1" applyAlignment="1" applyProtection="1">
      <alignment horizontal="center" vertical="center"/>
      <protection locked="0"/>
    </xf>
    <xf numFmtId="0" fontId="5" fillId="29" borderId="20" xfId="15" applyFont="1" applyFill="1" applyBorder="1" applyAlignment="1" applyProtection="1">
      <alignment horizontal="center" vertical="center"/>
      <protection locked="0"/>
    </xf>
    <xf numFmtId="0" fontId="5" fillId="29" borderId="5" xfId="15" applyFont="1" applyFill="1" applyBorder="1" applyAlignment="1" applyProtection="1">
      <alignment horizontal="center" vertical="center"/>
      <protection locked="0"/>
    </xf>
    <xf numFmtId="0" fontId="5" fillId="29" borderId="0" xfId="15" applyFont="1" applyFill="1" applyBorder="1" applyAlignment="1" applyProtection="1">
      <alignment horizontal="center" vertical="center"/>
      <protection locked="0"/>
    </xf>
    <xf numFmtId="0" fontId="5" fillId="29" borderId="13" xfId="15" applyFont="1" applyFill="1" applyBorder="1" applyAlignment="1" applyProtection="1">
      <alignment horizontal="center" vertical="center"/>
      <protection locked="0"/>
    </xf>
    <xf numFmtId="0" fontId="5" fillId="29" borderId="24" xfId="15" applyFont="1" applyFill="1" applyBorder="1" applyAlignment="1" applyProtection="1">
      <alignment horizontal="center" vertical="center"/>
      <protection locked="0"/>
    </xf>
    <xf numFmtId="0" fontId="5" fillId="29" borderId="14" xfId="15" applyFont="1" applyFill="1" applyBorder="1" applyAlignment="1" applyProtection="1">
      <alignment horizontal="center" vertical="center"/>
      <protection locked="0"/>
    </xf>
    <xf numFmtId="0" fontId="5" fillId="29" borderId="22" xfId="15" applyFont="1" applyFill="1" applyBorder="1" applyAlignment="1" applyProtection="1">
      <alignment horizontal="center" vertical="center"/>
      <protection locked="0"/>
    </xf>
    <xf numFmtId="0" fontId="5" fillId="39" borderId="21" xfId="15" applyFont="1" applyFill="1" applyBorder="1" applyAlignment="1" applyProtection="1">
      <alignment horizontal="center" vertical="center" wrapText="1"/>
      <protection locked="0"/>
    </xf>
    <xf numFmtId="0" fontId="5" fillId="39" borderId="19" xfId="15" applyFont="1" applyFill="1" applyBorder="1" applyAlignment="1" applyProtection="1">
      <alignment horizontal="center" vertical="center" wrapText="1"/>
      <protection locked="0"/>
    </xf>
    <xf numFmtId="0" fontId="5" fillId="39" borderId="20" xfId="15" applyFont="1" applyFill="1" applyBorder="1" applyAlignment="1" applyProtection="1">
      <alignment horizontal="center" vertical="center" wrapText="1"/>
      <protection locked="0"/>
    </xf>
    <xf numFmtId="0" fontId="5" fillId="39" borderId="24" xfId="15" applyFont="1" applyFill="1" applyBorder="1" applyAlignment="1" applyProtection="1">
      <alignment horizontal="center" vertical="center" wrapText="1"/>
      <protection locked="0"/>
    </xf>
    <xf numFmtId="0" fontId="5" fillId="39" borderId="14" xfId="15" applyFont="1" applyFill="1" applyBorder="1" applyAlignment="1" applyProtection="1">
      <alignment horizontal="center" vertical="center" wrapText="1"/>
      <protection locked="0"/>
    </xf>
    <xf numFmtId="0" fontId="5" fillId="39" borderId="22" xfId="15" applyFont="1" applyFill="1" applyBorder="1" applyAlignment="1" applyProtection="1">
      <alignment horizontal="center" vertical="center" wrapText="1"/>
      <protection locked="0"/>
    </xf>
    <xf numFmtId="0" fontId="75" fillId="39" borderId="21" xfId="15" applyFont="1" applyFill="1" applyBorder="1" applyAlignment="1" applyProtection="1">
      <alignment horizontal="center" vertical="center" wrapText="1"/>
      <protection locked="0"/>
    </xf>
    <xf numFmtId="0" fontId="75" fillId="39" borderId="19" xfId="15" applyFont="1" applyFill="1" applyBorder="1" applyAlignment="1" applyProtection="1">
      <alignment horizontal="center" vertical="center" wrapText="1"/>
      <protection locked="0"/>
    </xf>
    <xf numFmtId="0" fontId="75" fillId="39" borderId="20" xfId="15" applyFont="1" applyFill="1" applyBorder="1" applyAlignment="1" applyProtection="1">
      <alignment horizontal="center" vertical="center" wrapText="1"/>
      <protection locked="0"/>
    </xf>
    <xf numFmtId="0" fontId="75" fillId="39" borderId="5" xfId="15" applyFont="1" applyFill="1" applyBorder="1" applyAlignment="1" applyProtection="1">
      <alignment horizontal="center" vertical="center" wrapText="1"/>
      <protection locked="0"/>
    </xf>
    <xf numFmtId="0" fontId="75" fillId="39" borderId="0" xfId="15" applyFont="1" applyFill="1" applyBorder="1" applyAlignment="1" applyProtection="1">
      <alignment horizontal="center" vertical="center" wrapText="1"/>
      <protection locked="0"/>
    </xf>
    <xf numFmtId="0" fontId="75" fillId="39" borderId="13" xfId="15" applyFont="1" applyFill="1" applyBorder="1" applyAlignment="1" applyProtection="1">
      <alignment horizontal="center" vertical="center" wrapText="1"/>
      <protection locked="0"/>
    </xf>
    <xf numFmtId="0" fontId="75" fillId="39" borderId="24" xfId="15" applyFont="1" applyFill="1" applyBorder="1" applyAlignment="1" applyProtection="1">
      <alignment horizontal="center" vertical="center" wrapText="1"/>
      <protection locked="0"/>
    </xf>
    <xf numFmtId="0" fontId="75" fillId="39" borderId="14" xfId="15" applyFont="1" applyFill="1" applyBorder="1" applyAlignment="1" applyProtection="1">
      <alignment horizontal="center" vertical="center" wrapText="1"/>
      <protection locked="0"/>
    </xf>
    <xf numFmtId="0" fontId="75" fillId="39" borderId="22" xfId="15" applyFont="1" applyFill="1" applyBorder="1" applyAlignment="1" applyProtection="1">
      <alignment horizontal="center" vertical="center" wrapText="1"/>
      <protection locked="0"/>
    </xf>
    <xf numFmtId="0" fontId="5" fillId="29" borderId="3" xfId="15" applyFont="1" applyFill="1" applyBorder="1" applyAlignment="1" applyProtection="1">
      <alignment horizontal="center" vertical="center" wrapText="1"/>
      <protection/>
    </xf>
    <xf numFmtId="0" fontId="5" fillId="39" borderId="5" xfId="15" applyFont="1" applyFill="1" applyBorder="1" applyAlignment="1" applyProtection="1">
      <alignment horizontal="center" vertical="center" wrapText="1"/>
      <protection locked="0"/>
    </xf>
    <xf numFmtId="0" fontId="5" fillId="39" borderId="0" xfId="15" applyFont="1" applyFill="1" applyBorder="1" applyAlignment="1" applyProtection="1">
      <alignment horizontal="center" vertical="center" wrapText="1"/>
      <protection locked="0"/>
    </xf>
    <xf numFmtId="0" fontId="5" fillId="39" borderId="13" xfId="15" applyFont="1" applyFill="1" applyBorder="1" applyAlignment="1" applyProtection="1">
      <alignment horizontal="center" vertical="center" wrapText="1"/>
      <protection locked="0"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3" fontId="2" fillId="31" borderId="16" xfId="51" applyNumberFormat="1" applyFont="1" applyBorder="1" applyAlignment="1" applyProtection="1">
      <alignment horizontal="center" vertical="center" wrapText="1"/>
      <protection/>
    </xf>
    <xf numFmtId="3" fontId="2" fillId="31" borderId="15" xfId="51" applyNumberFormat="1" applyFont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center" vertical="center"/>
      <protection/>
    </xf>
    <xf numFmtId="3" fontId="7" fillId="31" borderId="16" xfId="64" applyNumberFormat="1" applyFont="1" applyFill="1" applyBorder="1" applyAlignment="1" applyProtection="1">
      <alignment horizontal="center" vertical="center"/>
      <protection/>
    </xf>
    <xf numFmtId="3" fontId="7" fillId="31" borderId="15" xfId="64" applyNumberFormat="1" applyFont="1" applyFill="1" applyBorder="1" applyAlignment="1" applyProtection="1">
      <alignment horizontal="center" vertical="center"/>
      <protection/>
    </xf>
    <xf numFmtId="0" fontId="5" fillId="29" borderId="8" xfId="15" applyFont="1" applyFill="1" applyBorder="1" applyAlignment="1" applyProtection="1">
      <alignment horizontal="center" vertical="center" wrapText="1"/>
      <protection/>
    </xf>
    <xf numFmtId="0" fontId="5" fillId="29" borderId="16" xfId="15" applyFont="1" applyFill="1" applyBorder="1" applyAlignment="1" applyProtection="1">
      <alignment horizontal="center" vertical="center" wrapText="1"/>
      <protection/>
    </xf>
    <xf numFmtId="0" fontId="5" fillId="29" borderId="15" xfId="15" applyFont="1" applyFill="1" applyBorder="1" applyAlignment="1" applyProtection="1">
      <alignment horizontal="center" vertical="center" wrapText="1"/>
      <protection/>
    </xf>
    <xf numFmtId="2" fontId="7" fillId="38" borderId="8" xfId="64" applyNumberFormat="1" applyFont="1" applyFill="1" applyBorder="1" applyAlignment="1" applyProtection="1">
      <alignment horizontal="center" vertical="center"/>
      <protection/>
    </xf>
    <xf numFmtId="2" fontId="7" fillId="38" borderId="16" xfId="64" applyNumberFormat="1" applyFont="1" applyFill="1" applyBorder="1" applyAlignment="1" applyProtection="1">
      <alignment horizontal="center" vertical="center"/>
      <protection/>
    </xf>
    <xf numFmtId="2" fontId="7" fillId="38" borderId="15" xfId="64" applyNumberFormat="1" applyFont="1" applyFill="1" applyBorder="1" applyAlignment="1" applyProtection="1">
      <alignment horizontal="center" vertical="center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5" xfId="51" applyFont="1" applyBorder="1" applyAlignment="1" applyProtection="1">
      <alignment horizontal="center" vertical="center"/>
      <protection/>
    </xf>
    <xf numFmtId="0" fontId="5" fillId="29" borderId="8" xfId="15" applyFont="1" applyFill="1" applyBorder="1" applyAlignment="1" applyProtection="1">
      <alignment horizontal="center" vertical="center"/>
      <protection locked="0"/>
    </xf>
    <xf numFmtId="0" fontId="5" fillId="29" borderId="16" xfId="15" applyFont="1" applyFill="1" applyBorder="1" applyAlignment="1" applyProtection="1">
      <alignment horizontal="center" vertical="center"/>
      <protection locked="0"/>
    </xf>
    <xf numFmtId="0" fontId="5" fillId="29" borderId="15" xfId="15" applyFont="1" applyFill="1" applyBorder="1" applyAlignment="1" applyProtection="1">
      <alignment horizontal="center" vertical="center"/>
      <protection locked="0"/>
    </xf>
    <xf numFmtId="0" fontId="5" fillId="0" borderId="3" xfId="15" applyFont="1" applyFill="1" applyBorder="1" applyAlignment="1" applyProtection="1">
      <alignment horizontal="center" vertical="center" wrapText="1"/>
      <protection locked="0"/>
    </xf>
    <xf numFmtId="0" fontId="5" fillId="29" borderId="3" xfId="15" applyFont="1" applyFill="1" applyBorder="1" applyAlignment="1" applyProtection="1">
      <alignment horizontal="center" vertical="center"/>
      <protection locked="0"/>
    </xf>
    <xf numFmtId="3" fontId="7" fillId="29" borderId="14" xfId="15" applyNumberFormat="1" applyFont="1" applyFill="1" applyBorder="1" applyAlignment="1" applyProtection="1">
      <alignment horizontal="center" vertical="center"/>
      <protection/>
    </xf>
    <xf numFmtId="3" fontId="7" fillId="29" borderId="22" xfId="15" applyNumberFormat="1" applyFont="1" applyFill="1" applyBorder="1" applyAlignment="1" applyProtection="1">
      <alignment horizontal="center" vertical="center"/>
      <protection/>
    </xf>
    <xf numFmtId="0" fontId="81" fillId="39" borderId="5" xfId="0" applyFont="1" applyFill="1" applyBorder="1" applyAlignment="1" applyProtection="1">
      <alignment horizontal="center"/>
      <protection/>
    </xf>
    <xf numFmtId="0" fontId="81" fillId="39" borderId="13" xfId="0" applyFont="1" applyFill="1" applyBorder="1" applyAlignment="1" applyProtection="1">
      <alignment horizontal="center"/>
      <protection/>
    </xf>
    <xf numFmtId="3" fontId="7" fillId="39" borderId="8" xfId="75" applyNumberFormat="1" applyFont="1" applyFill="1" applyBorder="1" applyAlignment="1" applyProtection="1">
      <alignment horizontal="center" vertical="center"/>
      <protection/>
    </xf>
    <xf numFmtId="3" fontId="7" fillId="39" borderId="15" xfId="75" applyNumberFormat="1" applyFont="1" applyFill="1" applyBorder="1" applyAlignment="1" applyProtection="1">
      <alignment horizontal="center" vertical="center"/>
      <protection/>
    </xf>
    <xf numFmtId="0" fontId="75" fillId="39" borderId="21" xfId="0" applyFont="1" applyFill="1" applyBorder="1" applyAlignment="1" applyProtection="1">
      <alignment horizontal="center" vertical="center"/>
      <protection/>
    </xf>
    <xf numFmtId="0" fontId="75" fillId="39" borderId="20" xfId="0" applyFont="1" applyFill="1" applyBorder="1" applyAlignment="1" applyProtection="1">
      <alignment horizontal="center" vertical="center"/>
      <protection/>
    </xf>
    <xf numFmtId="0" fontId="75" fillId="39" borderId="5" xfId="0" applyFont="1" applyFill="1" applyBorder="1" applyAlignment="1" applyProtection="1">
      <alignment horizontal="center" vertical="center"/>
      <protection/>
    </xf>
    <xf numFmtId="0" fontId="75" fillId="39" borderId="13" xfId="0" applyFont="1" applyFill="1" applyBorder="1" applyAlignment="1" applyProtection="1">
      <alignment horizontal="center" vertical="center"/>
      <protection/>
    </xf>
    <xf numFmtId="3" fontId="75" fillId="29" borderId="8" xfId="59" applyNumberFormat="1" applyFont="1" applyFill="1" applyBorder="1" applyAlignment="1" applyProtection="1">
      <alignment horizontal="center" vertical="center" wrapText="1"/>
      <protection/>
    </xf>
    <xf numFmtId="3" fontId="75" fillId="29" borderId="15" xfId="59" applyNumberFormat="1" applyFont="1" applyFill="1" applyBorder="1" applyAlignment="1" applyProtection="1">
      <alignment horizontal="center" vertical="center" wrapText="1"/>
      <protection/>
    </xf>
    <xf numFmtId="0" fontId="75" fillId="0" borderId="21" xfId="15" applyFont="1" applyFill="1" applyBorder="1" applyAlignment="1" applyProtection="1">
      <alignment horizontal="center" vertical="center" wrapText="1"/>
      <protection locked="0"/>
    </xf>
    <xf numFmtId="0" fontId="75" fillId="0" borderId="19" xfId="15" applyFont="1" applyFill="1" applyBorder="1" applyAlignment="1" applyProtection="1">
      <alignment horizontal="center" vertical="center" wrapText="1"/>
      <protection locked="0"/>
    </xf>
    <xf numFmtId="0" fontId="75" fillId="0" borderId="20" xfId="15" applyFont="1" applyFill="1" applyBorder="1" applyAlignment="1" applyProtection="1">
      <alignment horizontal="center" vertical="center" wrapText="1"/>
      <protection locked="0"/>
    </xf>
    <xf numFmtId="0" fontId="75" fillId="0" borderId="5" xfId="15" applyFont="1" applyFill="1" applyBorder="1" applyAlignment="1" applyProtection="1">
      <alignment horizontal="center" vertical="center" wrapText="1"/>
      <protection locked="0"/>
    </xf>
    <xf numFmtId="0" fontId="75" fillId="0" borderId="0" xfId="15" applyFont="1" applyFill="1" applyBorder="1" applyAlignment="1" applyProtection="1">
      <alignment horizontal="center" vertical="center" wrapText="1"/>
      <protection locked="0"/>
    </xf>
    <xf numFmtId="0" fontId="75" fillId="0" borderId="13" xfId="15" applyFont="1" applyFill="1" applyBorder="1" applyAlignment="1" applyProtection="1">
      <alignment horizontal="center" vertical="center" wrapText="1"/>
      <protection locked="0"/>
    </xf>
    <xf numFmtId="0" fontId="75" fillId="0" borderId="24" xfId="15" applyFont="1" applyFill="1" applyBorder="1" applyAlignment="1" applyProtection="1">
      <alignment horizontal="center" vertical="center" wrapText="1"/>
      <protection locked="0"/>
    </xf>
    <xf numFmtId="0" fontId="75" fillId="0" borderId="14" xfId="15" applyFont="1" applyFill="1" applyBorder="1" applyAlignment="1" applyProtection="1">
      <alignment horizontal="center" vertical="center" wrapText="1"/>
      <protection locked="0"/>
    </xf>
    <xf numFmtId="0" fontId="75" fillId="0" borderId="22" xfId="15" applyFont="1" applyFill="1" applyBorder="1" applyAlignment="1" applyProtection="1">
      <alignment horizontal="center" vertical="center" wrapText="1"/>
      <protection locked="0"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6" xfId="51" applyNumberFormat="1" applyFont="1" applyBorder="1" applyAlignment="1" applyProtection="1">
      <alignment horizontal="center" vertical="center"/>
      <protection/>
    </xf>
    <xf numFmtId="3" fontId="4" fillId="31" borderId="15" xfId="51" applyNumberFormat="1" applyFont="1" applyBorder="1" applyAlignment="1" applyProtection="1">
      <alignment horizontal="center" vertical="center"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13" xfId="15" applyFont="1" applyFill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5" fillId="29" borderId="15" xfId="59" applyNumberFormat="1" applyFont="1" applyFill="1" applyBorder="1" applyAlignment="1" applyProtection="1">
      <alignment horizontal="center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2" fillId="31" borderId="16" xfId="51" applyNumberFormat="1" applyFont="1" applyFill="1" applyBorder="1" applyAlignment="1" applyProtection="1">
      <alignment horizontal="center" vertical="center" wrapText="1"/>
      <protection/>
    </xf>
    <xf numFmtId="3" fontId="2" fillId="31" borderId="15" xfId="51" applyNumberFormat="1" applyFont="1" applyFill="1" applyBorder="1" applyAlignment="1" applyProtection="1">
      <alignment horizontal="center" vertical="center" wrapText="1"/>
      <protection/>
    </xf>
    <xf numFmtId="0" fontId="5" fillId="29" borderId="19" xfId="15" applyFont="1" applyFill="1" applyBorder="1" applyAlignment="1" applyProtection="1">
      <alignment horizontal="center" vertical="center"/>
      <protection/>
    </xf>
    <xf numFmtId="0" fontId="5" fillId="29" borderId="20" xfId="15" applyFont="1" applyFill="1" applyBorder="1" applyAlignment="1" applyProtection="1">
      <alignment horizontal="center" vertical="center"/>
      <protection/>
    </xf>
    <xf numFmtId="0" fontId="5" fillId="29" borderId="14" xfId="15" applyFont="1" applyFill="1" applyBorder="1" applyAlignment="1" applyProtection="1">
      <alignment horizontal="center" vertical="center"/>
      <protection/>
    </xf>
    <xf numFmtId="0" fontId="5" fillId="29" borderId="22" xfId="15" applyFont="1" applyFill="1" applyBorder="1" applyAlignment="1" applyProtection="1">
      <alignment horizontal="center" vertical="center"/>
      <protection/>
    </xf>
    <xf numFmtId="0" fontId="5" fillId="39" borderId="8" xfId="53" applyFont="1" applyFill="1" applyBorder="1" applyAlignment="1" applyProtection="1">
      <alignment horizontal="left"/>
      <protection/>
    </xf>
    <xf numFmtId="0" fontId="5" fillId="39" borderId="16" xfId="53" applyFont="1" applyFill="1" applyBorder="1" applyAlignment="1" applyProtection="1">
      <alignment horizontal="left"/>
      <protection/>
    </xf>
    <xf numFmtId="0" fontId="5" fillId="39" borderId="15" xfId="53" applyFont="1" applyFill="1" applyBorder="1" applyAlignment="1" applyProtection="1">
      <alignment horizontal="left"/>
      <protection/>
    </xf>
    <xf numFmtId="0" fontId="5" fillId="39" borderId="8" xfId="56" applyFont="1" applyFill="1" applyBorder="1" applyAlignment="1" applyProtection="1">
      <alignment horizontal="left"/>
      <protection/>
    </xf>
    <xf numFmtId="0" fontId="5" fillId="39" borderId="16" xfId="56" applyFont="1" applyFill="1" applyBorder="1" applyAlignment="1" applyProtection="1">
      <alignment horizontal="left"/>
      <protection/>
    </xf>
    <xf numFmtId="0" fontId="5" fillId="39" borderId="15" xfId="56" applyFont="1" applyFill="1" applyBorder="1" applyAlignment="1" applyProtection="1">
      <alignment horizontal="left"/>
      <protection/>
    </xf>
    <xf numFmtId="0" fontId="80" fillId="39" borderId="21" xfId="0" applyFont="1" applyFill="1" applyBorder="1" applyAlignment="1" applyProtection="1">
      <alignment horizontal="center"/>
      <protection/>
    </xf>
    <xf numFmtId="0" fontId="80" fillId="39" borderId="19" xfId="0" applyFont="1" applyFill="1" applyBorder="1" applyAlignment="1" applyProtection="1">
      <alignment horizontal="center"/>
      <protection/>
    </xf>
    <xf numFmtId="0" fontId="80" fillId="39" borderId="20" xfId="0" applyFont="1" applyFill="1" applyBorder="1" applyAlignment="1" applyProtection="1">
      <alignment horizontal="center"/>
      <protection/>
    </xf>
    <xf numFmtId="0" fontId="5" fillId="39" borderId="5" xfId="56" applyFont="1" applyFill="1" applyBorder="1" applyAlignment="1" applyProtection="1">
      <alignment horizontal="left"/>
      <protection/>
    </xf>
    <xf numFmtId="0" fontId="5" fillId="39" borderId="0" xfId="56" applyFont="1" applyFill="1" applyBorder="1" applyAlignment="1" applyProtection="1">
      <alignment horizontal="left"/>
      <protection/>
    </xf>
    <xf numFmtId="0" fontId="5" fillId="39" borderId="13" xfId="56" applyFont="1" applyFill="1" applyBorder="1" applyAlignment="1" applyProtection="1">
      <alignment horizontal="left"/>
      <protection/>
    </xf>
    <xf numFmtId="0" fontId="80" fillId="39" borderId="5" xfId="0" applyFont="1" applyFill="1" applyBorder="1" applyAlignment="1" applyProtection="1">
      <alignment horizontal="center"/>
      <protection/>
    </xf>
    <xf numFmtId="0" fontId="80" fillId="39" borderId="0" xfId="0" applyFont="1" applyFill="1" applyBorder="1" applyAlignment="1" applyProtection="1">
      <alignment horizontal="center"/>
      <protection/>
    </xf>
    <xf numFmtId="0" fontId="2" fillId="9" borderId="8" xfId="62" applyFont="1" applyFill="1" applyBorder="1" applyAlignment="1" applyProtection="1">
      <alignment horizontal="left" vertical="center" wrapText="1"/>
      <protection/>
    </xf>
    <xf numFmtId="0" fontId="2" fillId="9" borderId="16" xfId="62" applyFont="1" applyFill="1" applyBorder="1" applyAlignment="1" applyProtection="1">
      <alignment horizontal="left" vertical="center" wrapText="1"/>
      <protection/>
    </xf>
    <xf numFmtId="0" fontId="2" fillId="29" borderId="8" xfId="15" applyFont="1" applyFill="1" applyBorder="1" applyAlignment="1" applyProtection="1">
      <alignment horizontal="left" vertical="center"/>
      <protection/>
    </xf>
    <xf numFmtId="0" fontId="2" fillId="29" borderId="16" xfId="15" applyFont="1" applyFill="1" applyBorder="1" applyAlignment="1" applyProtection="1">
      <alignment horizontal="left" vertical="center"/>
      <protection/>
    </xf>
    <xf numFmtId="0" fontId="2" fillId="29" borderId="15" xfId="15" applyFont="1" applyFill="1" applyBorder="1" applyAlignment="1" applyProtection="1">
      <alignment horizontal="left" vertical="center"/>
      <protection/>
    </xf>
    <xf numFmtId="0" fontId="2" fillId="29" borderId="8" xfId="15" applyFont="1" applyFill="1" applyBorder="1" applyAlignment="1" applyProtection="1">
      <alignment horizontal="left" vertical="center" wrapText="1"/>
      <protection/>
    </xf>
    <xf numFmtId="0" fontId="2" fillId="29" borderId="16" xfId="15" applyFont="1" applyFill="1" applyBorder="1" applyAlignment="1" applyProtection="1">
      <alignment horizontal="left" vertical="center" wrapText="1"/>
      <protection/>
    </xf>
    <xf numFmtId="0" fontId="2" fillId="29" borderId="15" xfId="15" applyFont="1" applyFill="1" applyBorder="1" applyAlignment="1" applyProtection="1">
      <alignment horizontal="left" vertical="center" wrapText="1"/>
      <protection/>
    </xf>
    <xf numFmtId="0" fontId="5" fillId="0" borderId="21" xfId="15" applyFont="1" applyFill="1" applyBorder="1" applyAlignment="1" applyProtection="1">
      <alignment horizontal="center" vertical="center" wrapText="1"/>
      <protection locked="0"/>
    </xf>
    <xf numFmtId="0" fontId="5" fillId="0" borderId="19" xfId="15" applyFont="1" applyFill="1" applyBorder="1" applyAlignment="1" applyProtection="1">
      <alignment horizontal="center" vertical="center" wrapText="1"/>
      <protection locked="0"/>
    </xf>
    <xf numFmtId="0" fontId="5" fillId="0" borderId="20" xfId="15" applyFont="1" applyFill="1" applyBorder="1" applyAlignment="1" applyProtection="1">
      <alignment horizontal="center" vertical="center" wrapText="1"/>
      <protection locked="0"/>
    </xf>
    <xf numFmtId="0" fontId="5" fillId="0" borderId="5" xfId="15" applyFont="1" applyFill="1" applyBorder="1" applyAlignment="1" applyProtection="1">
      <alignment horizontal="center" vertical="center" wrapText="1"/>
      <protection locked="0"/>
    </xf>
    <xf numFmtId="0" fontId="5" fillId="0" borderId="0" xfId="15" applyFont="1" applyFill="1" applyBorder="1" applyAlignment="1" applyProtection="1">
      <alignment horizontal="center" vertical="center" wrapText="1"/>
      <protection locked="0"/>
    </xf>
    <xf numFmtId="0" fontId="5" fillId="0" borderId="13" xfId="15" applyFont="1" applyFill="1" applyBorder="1" applyAlignment="1" applyProtection="1">
      <alignment horizontal="center" vertical="center" wrapText="1"/>
      <protection locked="0"/>
    </xf>
    <xf numFmtId="0" fontId="5" fillId="0" borderId="24" xfId="15" applyFont="1" applyFill="1" applyBorder="1" applyAlignment="1" applyProtection="1">
      <alignment horizontal="center" vertical="center" wrapText="1"/>
      <protection locked="0"/>
    </xf>
    <xf numFmtId="0" fontId="5" fillId="0" borderId="14" xfId="15" applyFont="1" applyFill="1" applyBorder="1" applyAlignment="1" applyProtection="1">
      <alignment horizontal="center" vertical="center" wrapText="1"/>
      <protection locked="0"/>
    </xf>
    <xf numFmtId="0" fontId="5" fillId="0" borderId="22" xfId="1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Liq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Good" xfId="50"/>
    <cellStyle name="greyed" xfId="51"/>
    <cellStyle name="Heading 1" xfId="52"/>
    <cellStyle name="Heading 1 4" xfId="53"/>
    <cellStyle name="Heading 2" xfId="54"/>
    <cellStyle name="Heading 2 2" xfId="55"/>
    <cellStyle name="Heading 2 4" xfId="56"/>
    <cellStyle name="Heading 3" xfId="57"/>
    <cellStyle name="Heading 4" xfId="58"/>
    <cellStyle name="HeadingTable" xfId="59"/>
    <cellStyle name="highlightExposure" xfId="60"/>
    <cellStyle name="highlightPercentage" xfId="61"/>
    <cellStyle name="highlightText" xfId="62"/>
    <cellStyle name="Input" xfId="63"/>
    <cellStyle name="inputExposure" xfId="64"/>
    <cellStyle name="Linked Cell" xfId="65"/>
    <cellStyle name="Neutral" xfId="66"/>
    <cellStyle name="Normal 2" xfId="67"/>
    <cellStyle name="Normal 3" xfId="68"/>
    <cellStyle name="Normal 4" xfId="69"/>
    <cellStyle name="Normal_01 แบบรายงาน SA และ SSA" xfId="70"/>
    <cellStyle name="Note" xfId="71"/>
    <cellStyle name="optionalExposure" xfId="72"/>
    <cellStyle name="Output" xfId="73"/>
    <cellStyle name="Percent" xfId="74"/>
    <cellStyle name="showExposure" xfId="75"/>
    <cellStyle name="showParameterE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selection activeCell="C7" sqref="C7:N7"/>
    </sheetView>
  </sheetViews>
  <sheetFormatPr defaultColWidth="9.140625" defaultRowHeight="15"/>
  <cols>
    <col min="1" max="1" width="4.140625" style="381" customWidth="1"/>
    <col min="2" max="2" width="9.140625" style="381" customWidth="1"/>
    <col min="3" max="3" width="15.421875" style="381" customWidth="1"/>
    <col min="4" max="13" width="9.140625" style="381" customWidth="1"/>
    <col min="14" max="14" width="14.8515625" style="381" customWidth="1"/>
    <col min="15" max="15" width="9.140625" style="381" customWidth="1"/>
    <col min="16" max="16" width="12.421875" style="381" customWidth="1"/>
    <col min="17" max="16384" width="9.140625" style="381" customWidth="1"/>
  </cols>
  <sheetData>
    <row r="1" spans="1:16" ht="26.25">
      <c r="A1" s="379" t="s">
        <v>358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26.25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27" thickBot="1">
      <c r="A3" s="379"/>
      <c r="B3" s="406" t="s">
        <v>359</v>
      </c>
      <c r="C3" s="406"/>
      <c r="D3" s="406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ht="118.5" customHeight="1" thickBot="1">
      <c r="A4" s="379"/>
      <c r="B4" s="407" t="s">
        <v>383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9"/>
      <c r="O4" s="382"/>
      <c r="P4" s="382"/>
    </row>
    <row r="5" spans="1:16" ht="26.25">
      <c r="A5" s="379"/>
      <c r="B5" s="383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</row>
    <row r="6" spans="1:16" ht="25.5" customHeight="1" thickBot="1">
      <c r="A6" s="380"/>
      <c r="B6" s="410" t="s">
        <v>380</v>
      </c>
      <c r="C6" s="410"/>
      <c r="D6" s="410"/>
      <c r="E6" s="410"/>
      <c r="F6" s="410"/>
      <c r="G6" s="410"/>
      <c r="H6" s="410"/>
      <c r="I6" s="410"/>
      <c r="J6" s="410"/>
      <c r="K6" s="380"/>
      <c r="L6" s="380"/>
      <c r="M6" s="380"/>
      <c r="N6" s="380"/>
      <c r="O6" s="380"/>
      <c r="P6" s="380"/>
    </row>
    <row r="7" spans="1:16" ht="93.75" customHeight="1" thickBot="1">
      <c r="A7" s="380"/>
      <c r="B7" s="395" t="s">
        <v>360</v>
      </c>
      <c r="C7" s="407" t="s">
        <v>361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/>
      <c r="O7" s="380"/>
      <c r="P7" s="380"/>
    </row>
    <row r="8" spans="1:16" ht="26.25" thickBot="1">
      <c r="A8" s="380"/>
      <c r="B8" s="396" t="s">
        <v>362</v>
      </c>
      <c r="C8" s="411" t="s">
        <v>363</v>
      </c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3"/>
      <c r="O8" s="380"/>
      <c r="P8" s="380"/>
    </row>
    <row r="9" spans="1:16" ht="26.25" thickBot="1">
      <c r="A9" s="380"/>
      <c r="B9" s="394" t="s">
        <v>364</v>
      </c>
      <c r="C9" s="411" t="s">
        <v>365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3"/>
      <c r="O9" s="380"/>
      <c r="P9" s="380"/>
    </row>
    <row r="10" spans="1:16" ht="26.25" thickBot="1">
      <c r="A10" s="380"/>
      <c r="B10" s="384" t="s">
        <v>366</v>
      </c>
      <c r="C10" s="414" t="s">
        <v>367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/>
      <c r="O10" s="380"/>
      <c r="P10" s="380"/>
    </row>
    <row r="11" spans="1:16" ht="27" customHeight="1" thickBot="1">
      <c r="A11" s="380"/>
      <c r="B11" s="385" t="s">
        <v>368</v>
      </c>
      <c r="C11" s="417" t="s">
        <v>382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9"/>
      <c r="O11" s="380"/>
      <c r="P11" s="380"/>
    </row>
    <row r="12" spans="1:16" ht="26.25" thickBot="1">
      <c r="A12" s="380"/>
      <c r="B12" s="386" t="s">
        <v>369</v>
      </c>
      <c r="C12" s="411" t="s">
        <v>370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/>
      <c r="O12" s="380"/>
      <c r="P12" s="380"/>
    </row>
    <row r="13" spans="1:16" ht="26.25" thickBot="1">
      <c r="A13" s="380"/>
      <c r="B13" s="387" t="s">
        <v>371</v>
      </c>
      <c r="C13" s="414" t="s">
        <v>372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6"/>
      <c r="O13" s="380"/>
      <c r="P13" s="380"/>
    </row>
    <row r="14" spans="1:16" ht="25.5" customHeight="1" thickBot="1">
      <c r="A14" s="380"/>
      <c r="B14" s="398" t="s">
        <v>373</v>
      </c>
      <c r="C14" s="400" t="s">
        <v>381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  <c r="O14" s="380"/>
      <c r="P14" s="380"/>
    </row>
    <row r="15" spans="1:16" ht="1.5" customHeight="1" hidden="1" thickBot="1">
      <c r="A15" s="380"/>
      <c r="B15" s="399"/>
      <c r="C15" s="403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5"/>
      <c r="O15" s="380"/>
      <c r="P15" s="380"/>
    </row>
    <row r="16" spans="1:16" ht="49.5" customHeight="1" thickBot="1">
      <c r="A16" s="380"/>
      <c r="B16" s="393" t="s">
        <v>374</v>
      </c>
      <c r="C16" s="407" t="s">
        <v>375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9"/>
      <c r="O16" s="380"/>
      <c r="P16" s="380"/>
    </row>
    <row r="17" spans="1:16" ht="26.25" thickBot="1">
      <c r="A17" s="380"/>
      <c r="B17" s="388" t="s">
        <v>376</v>
      </c>
      <c r="C17" s="414" t="s">
        <v>377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6"/>
      <c r="O17" s="380"/>
      <c r="P17" s="380"/>
    </row>
    <row r="18" spans="1:16" ht="26.25">
      <c r="A18" s="380"/>
      <c r="B18" s="380"/>
      <c r="C18" s="389"/>
      <c r="D18" s="39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</row>
    <row r="19" spans="1:16" ht="26.25">
      <c r="A19" s="380"/>
      <c r="B19" s="391" t="s">
        <v>378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</row>
    <row r="20" spans="2:11" ht="26.25">
      <c r="B20" s="392" t="s">
        <v>379</v>
      </c>
      <c r="C20" s="380"/>
      <c r="D20" s="380"/>
      <c r="E20" s="380"/>
      <c r="F20" s="380"/>
      <c r="G20" s="380"/>
      <c r="H20" s="380"/>
      <c r="I20" s="380"/>
      <c r="J20" s="380"/>
      <c r="K20" s="380"/>
    </row>
  </sheetData>
  <sheetProtection password="EFF8" sheet="1" objects="1" scenarios="1"/>
  <mergeCells count="14">
    <mergeCell ref="C16:N16"/>
    <mergeCell ref="C17:N17"/>
    <mergeCell ref="C10:N10"/>
    <mergeCell ref="C11:N11"/>
    <mergeCell ref="C12:N12"/>
    <mergeCell ref="C13:N13"/>
    <mergeCell ref="B14:B15"/>
    <mergeCell ref="C14:N15"/>
    <mergeCell ref="B3:D3"/>
    <mergeCell ref="B4:N4"/>
    <mergeCell ref="B6:J6"/>
    <mergeCell ref="C7:N7"/>
    <mergeCell ref="C8:N8"/>
    <mergeCell ref="C9:N9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9"/>
  <sheetViews>
    <sheetView tabSelected="1" view="pageBreakPreview" zoomScale="60" zoomScaleNormal="50" zoomScalePageLayoutView="0" workbookViewId="0" topLeftCell="A283">
      <selection activeCell="D295" sqref="D295"/>
    </sheetView>
  </sheetViews>
  <sheetFormatPr defaultColWidth="8.8515625" defaultRowHeight="15"/>
  <cols>
    <col min="1" max="1" width="5.421875" style="281" customWidth="1"/>
    <col min="2" max="2" width="3.8515625" style="281" customWidth="1"/>
    <col min="3" max="3" width="142.00390625" style="287" customWidth="1"/>
    <col min="4" max="5" width="20.7109375" style="281" customWidth="1"/>
    <col min="6" max="6" width="15.421875" style="281" hidden="1" customWidth="1"/>
    <col min="7" max="9" width="20.7109375" style="281" customWidth="1"/>
    <col min="10" max="10" width="20.7109375" style="281" hidden="1" customWidth="1"/>
    <col min="11" max="11" width="20.7109375" style="278" customWidth="1"/>
    <col min="12" max="12" width="20.7109375" style="281" customWidth="1"/>
    <col min="13" max="13" width="27.57421875" style="281" customWidth="1"/>
    <col min="14" max="16384" width="8.8515625" style="281" customWidth="1"/>
  </cols>
  <sheetData>
    <row r="1" spans="1:13" ht="26.25">
      <c r="A1" s="363">
        <v>1</v>
      </c>
      <c r="B1" s="502" t="s">
        <v>11</v>
      </c>
      <c r="C1" s="503"/>
      <c r="D1" s="503"/>
      <c r="E1" s="503"/>
      <c r="F1" s="503"/>
      <c r="G1" s="503"/>
      <c r="H1" s="503"/>
      <c r="I1" s="503"/>
      <c r="J1" s="503"/>
      <c r="K1" s="504"/>
      <c r="L1" s="473" t="s">
        <v>10</v>
      </c>
      <c r="M1" s="474"/>
    </row>
    <row r="2" spans="1:13" ht="25.5" customHeight="1">
      <c r="A2" s="59">
        <f>A1+1</f>
        <v>2</v>
      </c>
      <c r="B2" s="505" t="s">
        <v>9</v>
      </c>
      <c r="C2" s="506"/>
      <c r="D2" s="506"/>
      <c r="E2" s="506"/>
      <c r="F2" s="506"/>
      <c r="G2" s="506"/>
      <c r="H2" s="506"/>
      <c r="I2" s="506"/>
      <c r="J2" s="506"/>
      <c r="K2" s="507"/>
      <c r="L2" s="475"/>
      <c r="M2" s="476"/>
    </row>
    <row r="3" spans="1:13" ht="26.25" customHeight="1">
      <c r="A3" s="59">
        <f aca="true" t="shared" si="0" ref="A3:A61">A2+1</f>
        <v>3</v>
      </c>
      <c r="B3" s="508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</row>
    <row r="4" spans="1:13" ht="28.5" customHeight="1">
      <c r="A4" s="59">
        <f t="shared" si="0"/>
        <v>4</v>
      </c>
      <c r="B4" s="511" t="s">
        <v>217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3"/>
    </row>
    <row r="5" spans="1:13" ht="28.5" customHeight="1">
      <c r="A5" s="59">
        <f t="shared" si="0"/>
        <v>5</v>
      </c>
      <c r="B5" s="469"/>
      <c r="C5" s="470"/>
      <c r="D5" s="477" t="s">
        <v>5</v>
      </c>
      <c r="E5" s="478"/>
      <c r="F5" s="270"/>
      <c r="G5" s="270"/>
      <c r="H5" s="12" t="s">
        <v>4</v>
      </c>
      <c r="I5" s="54" t="s">
        <v>3</v>
      </c>
      <c r="J5" s="291"/>
      <c r="K5" s="454" t="s">
        <v>2</v>
      </c>
      <c r="L5" s="455"/>
      <c r="M5" s="456"/>
    </row>
    <row r="6" spans="1:13" ht="30.75" customHeight="1">
      <c r="A6" s="59">
        <f t="shared" si="0"/>
        <v>6</v>
      </c>
      <c r="B6" s="469"/>
      <c r="C6" s="470"/>
      <c r="D6" s="11" t="s">
        <v>1</v>
      </c>
      <c r="E6" s="11" t="s">
        <v>0</v>
      </c>
      <c r="F6" s="270"/>
      <c r="G6" s="270"/>
      <c r="H6" s="9"/>
      <c r="I6" s="53"/>
      <c r="J6" s="293"/>
      <c r="K6" s="479"/>
      <c r="L6" s="480"/>
      <c r="M6" s="481"/>
    </row>
    <row r="7" spans="1:13" ht="25.5" customHeight="1">
      <c r="A7" s="59">
        <f t="shared" si="0"/>
        <v>7</v>
      </c>
      <c r="B7" s="364"/>
      <c r="C7" s="164" t="s">
        <v>12</v>
      </c>
      <c r="D7" s="262"/>
      <c r="E7" s="51"/>
      <c r="F7" s="270"/>
      <c r="G7" s="270"/>
      <c r="H7" s="42">
        <v>1</v>
      </c>
      <c r="I7" s="41">
        <f>IF(AND(ISNUMBER(D7),ISNUMBER(H7)),D7*H7,"")</f>
      </c>
      <c r="J7" s="294"/>
      <c r="K7" s="482"/>
      <c r="L7" s="483"/>
      <c r="M7" s="484"/>
    </row>
    <row r="8" spans="1:13" ht="25.5" customHeight="1">
      <c r="A8" s="59">
        <f t="shared" si="0"/>
        <v>8</v>
      </c>
      <c r="B8" s="364"/>
      <c r="C8" s="164" t="s">
        <v>168</v>
      </c>
      <c r="D8" s="262"/>
      <c r="E8" s="51"/>
      <c r="F8" s="270"/>
      <c r="G8" s="270"/>
      <c r="H8" s="270"/>
      <c r="I8" s="270"/>
      <c r="J8" s="295"/>
      <c r="K8" s="482"/>
      <c r="L8" s="483"/>
      <c r="M8" s="484"/>
    </row>
    <row r="9" spans="1:13" ht="25.5" customHeight="1">
      <c r="A9" s="59">
        <f t="shared" si="0"/>
        <v>9</v>
      </c>
      <c r="B9" s="364"/>
      <c r="C9" s="164" t="s">
        <v>132</v>
      </c>
      <c r="D9" s="262"/>
      <c r="E9" s="221"/>
      <c r="F9" s="270"/>
      <c r="G9" s="270"/>
      <c r="H9" s="42">
        <v>1</v>
      </c>
      <c r="I9" s="41">
        <f>IF(AND(ISNUMBER(D9),ISNUMBER(H9)),D9*H9,"")</f>
      </c>
      <c r="J9" s="294"/>
      <c r="K9" s="482"/>
      <c r="L9" s="483"/>
      <c r="M9" s="484"/>
    </row>
    <row r="10" spans="1:13" ht="25.5" customHeight="1">
      <c r="A10" s="59">
        <f t="shared" si="0"/>
        <v>10</v>
      </c>
      <c r="B10" s="364"/>
      <c r="C10" s="196" t="s">
        <v>169</v>
      </c>
      <c r="D10" s="270"/>
      <c r="E10" s="270"/>
      <c r="F10" s="270"/>
      <c r="G10" s="270"/>
      <c r="H10" s="270"/>
      <c r="I10" s="270"/>
      <c r="J10" s="295"/>
      <c r="K10" s="482"/>
      <c r="L10" s="483"/>
      <c r="M10" s="484"/>
    </row>
    <row r="11" spans="1:13" ht="25.5" customHeight="1">
      <c r="A11" s="59">
        <f t="shared" si="0"/>
        <v>11</v>
      </c>
      <c r="B11" s="364"/>
      <c r="C11" s="196" t="s">
        <v>173</v>
      </c>
      <c r="D11" s="262"/>
      <c r="E11" s="262"/>
      <c r="F11" s="270"/>
      <c r="G11" s="270"/>
      <c r="H11" s="42">
        <v>1</v>
      </c>
      <c r="I11" s="41">
        <f>IF(AND(ISNUMBER(D11),ISNUMBER(E11),ISNUMBER(H11)),(D11+E11)*H11,"")</f>
      </c>
      <c r="J11" s="294"/>
      <c r="K11" s="482"/>
      <c r="L11" s="483"/>
      <c r="M11" s="484"/>
    </row>
    <row r="12" spans="1:13" ht="25.5" customHeight="1">
      <c r="A12" s="59">
        <f t="shared" si="0"/>
        <v>12</v>
      </c>
      <c r="B12" s="364"/>
      <c r="C12" s="196" t="s">
        <v>174</v>
      </c>
      <c r="D12" s="262"/>
      <c r="E12" s="262"/>
      <c r="F12" s="270"/>
      <c r="G12" s="270"/>
      <c r="H12" s="42">
        <v>1</v>
      </c>
      <c r="I12" s="41">
        <f aca="true" t="shared" si="1" ref="I12:I17">IF(AND(ISNUMBER(D12),ISNUMBER(E12),ISNUMBER(H12)),(D12+E12)*H12,"")</f>
      </c>
      <c r="J12" s="294"/>
      <c r="K12" s="482"/>
      <c r="L12" s="483"/>
      <c r="M12" s="484"/>
    </row>
    <row r="13" spans="1:13" ht="25.5" customHeight="1">
      <c r="A13" s="59">
        <f t="shared" si="0"/>
        <v>13</v>
      </c>
      <c r="B13" s="364"/>
      <c r="C13" s="196" t="s">
        <v>189</v>
      </c>
      <c r="D13" s="262"/>
      <c r="E13" s="262"/>
      <c r="F13" s="270"/>
      <c r="G13" s="270"/>
      <c r="H13" s="42">
        <v>1</v>
      </c>
      <c r="I13" s="41">
        <f t="shared" si="1"/>
      </c>
      <c r="J13" s="294"/>
      <c r="K13" s="482"/>
      <c r="L13" s="483"/>
      <c r="M13" s="484"/>
    </row>
    <row r="14" spans="1:13" ht="25.5" customHeight="1">
      <c r="A14" s="59">
        <f t="shared" si="0"/>
        <v>14</v>
      </c>
      <c r="B14" s="364"/>
      <c r="C14" s="157" t="s">
        <v>175</v>
      </c>
      <c r="D14" s="262"/>
      <c r="E14" s="262"/>
      <c r="F14" s="270"/>
      <c r="G14" s="270"/>
      <c r="H14" s="42">
        <v>1</v>
      </c>
      <c r="I14" s="41">
        <f t="shared" si="1"/>
      </c>
      <c r="J14" s="294"/>
      <c r="K14" s="482"/>
      <c r="L14" s="483"/>
      <c r="M14" s="484"/>
    </row>
    <row r="15" spans="1:13" ht="25.5" customHeight="1">
      <c r="A15" s="59">
        <f t="shared" si="0"/>
        <v>15</v>
      </c>
      <c r="B15" s="364"/>
      <c r="C15" s="157" t="s">
        <v>170</v>
      </c>
      <c r="D15" s="49"/>
      <c r="E15" s="40"/>
      <c r="F15" s="270"/>
      <c r="G15" s="270"/>
      <c r="H15" s="40"/>
      <c r="I15" s="49"/>
      <c r="J15" s="296"/>
      <c r="K15" s="482"/>
      <c r="L15" s="483"/>
      <c r="M15" s="484"/>
    </row>
    <row r="16" spans="1:13" ht="25.5" customHeight="1">
      <c r="A16" s="59">
        <f t="shared" si="0"/>
        <v>16</v>
      </c>
      <c r="B16" s="364"/>
      <c r="C16" s="378" t="s">
        <v>357</v>
      </c>
      <c r="D16" s="262"/>
      <c r="E16" s="257"/>
      <c r="F16" s="270"/>
      <c r="G16" s="270"/>
      <c r="H16" s="42">
        <v>1</v>
      </c>
      <c r="I16" s="41">
        <f t="shared" si="1"/>
      </c>
      <c r="J16" s="294"/>
      <c r="K16" s="482"/>
      <c r="L16" s="483"/>
      <c r="M16" s="484"/>
    </row>
    <row r="17" spans="1:13" ht="51.75" customHeight="1">
      <c r="A17" s="59">
        <f t="shared" si="0"/>
        <v>17</v>
      </c>
      <c r="B17" s="364"/>
      <c r="C17" s="157" t="s">
        <v>332</v>
      </c>
      <c r="D17" s="262"/>
      <c r="E17" s="257"/>
      <c r="F17" s="270"/>
      <c r="G17" s="270"/>
      <c r="H17" s="42">
        <v>1</v>
      </c>
      <c r="I17" s="41">
        <f t="shared" si="1"/>
      </c>
      <c r="J17" s="294"/>
      <c r="K17" s="482"/>
      <c r="L17" s="483"/>
      <c r="M17" s="484"/>
    </row>
    <row r="18" spans="1:13" ht="25.5" customHeight="1">
      <c r="A18" s="59">
        <f t="shared" si="0"/>
        <v>18</v>
      </c>
      <c r="B18" s="364"/>
      <c r="C18" s="189" t="s">
        <v>218</v>
      </c>
      <c r="D18" s="49"/>
      <c r="E18" s="40"/>
      <c r="F18" s="270"/>
      <c r="G18" s="270"/>
      <c r="H18" s="40"/>
      <c r="I18" s="44">
        <f>IF(AND(ISNUMBER(I7),ISNUMBER(I9),ISNUMBER(I11),ISNUMBER(I12),ISNUMBER(I13),ISNUMBER(I14),ISNUMBER(I16),ISNUMBER(I17)),SUM(I7,I9,I11:I14,I16:I17),"")</f>
      </c>
      <c r="J18" s="297"/>
      <c r="K18" s="482"/>
      <c r="L18" s="483"/>
      <c r="M18" s="484"/>
    </row>
    <row r="19" spans="1:13" ht="25.5" customHeight="1">
      <c r="A19" s="59">
        <f t="shared" si="0"/>
        <v>19</v>
      </c>
      <c r="B19" s="364"/>
      <c r="C19" s="189" t="s">
        <v>219</v>
      </c>
      <c r="D19" s="50">
        <f>IF(AND(ISNUMBER(D151),ISNUMBER(D156),ISNUMBER(D162),ISNUMBER(E266),ISNUMBER(E401),ISNUMBER(E151),ISNUMBER(D266),ISNUMBER(D269),ISNUMBER(D272),ISNUMBER(D401)),-SUM(D151,D156,D162,E266,E401)+SUM(E151,D266,D269,D272,D401),"")</f>
      </c>
      <c r="E19" s="40"/>
      <c r="F19" s="270"/>
      <c r="G19" s="270"/>
      <c r="H19" s="40"/>
      <c r="I19" s="49"/>
      <c r="J19" s="296"/>
      <c r="K19" s="482"/>
      <c r="L19" s="483"/>
      <c r="M19" s="484"/>
    </row>
    <row r="20" spans="1:13" ht="25.5" customHeight="1">
      <c r="A20" s="59">
        <f t="shared" si="0"/>
        <v>20</v>
      </c>
      <c r="B20" s="364"/>
      <c r="C20" s="189" t="s">
        <v>220</v>
      </c>
      <c r="D20" s="488"/>
      <c r="E20" s="489"/>
      <c r="F20" s="489"/>
      <c r="G20" s="489"/>
      <c r="H20" s="490"/>
      <c r="I20" s="365">
        <f>IF(AND(ISNUMBER(I18),ISNUMBER(D19)),MAX(I18+D19,0),"")</f>
      </c>
      <c r="J20" s="340"/>
      <c r="K20" s="485"/>
      <c r="L20" s="486"/>
      <c r="M20" s="487"/>
    </row>
    <row r="21" spans="1:13" ht="26.25" customHeight="1">
      <c r="A21" s="59">
        <f t="shared" si="0"/>
        <v>21</v>
      </c>
      <c r="B21" s="514"/>
      <c r="C21" s="515"/>
      <c r="D21" s="515"/>
      <c r="E21" s="515"/>
      <c r="F21" s="515"/>
      <c r="G21" s="515"/>
      <c r="H21" s="515"/>
      <c r="I21" s="515"/>
      <c r="J21" s="515"/>
      <c r="K21" s="515"/>
      <c r="L21" s="491"/>
      <c r="M21" s="492"/>
    </row>
    <row r="22" spans="1:13" ht="28.5" customHeight="1">
      <c r="A22" s="59">
        <f t="shared" si="0"/>
        <v>22</v>
      </c>
      <c r="B22" s="511" t="s">
        <v>221</v>
      </c>
      <c r="C22" s="512"/>
      <c r="D22" s="512"/>
      <c r="E22" s="512"/>
      <c r="F22" s="512"/>
      <c r="G22" s="512"/>
      <c r="H22" s="512"/>
      <c r="I22" s="512"/>
      <c r="J22" s="512"/>
      <c r="K22" s="512"/>
      <c r="L22" s="491"/>
      <c r="M22" s="492"/>
    </row>
    <row r="23" spans="1:13" ht="28.5">
      <c r="A23" s="59">
        <f t="shared" si="0"/>
        <v>23</v>
      </c>
      <c r="B23" s="364"/>
      <c r="C23" s="230"/>
      <c r="D23" s="493" t="s">
        <v>5</v>
      </c>
      <c r="E23" s="494"/>
      <c r="F23" s="270"/>
      <c r="G23" s="270"/>
      <c r="H23" s="12" t="s">
        <v>4</v>
      </c>
      <c r="I23" s="11" t="s">
        <v>3</v>
      </c>
      <c r="J23" s="271"/>
      <c r="K23" s="454" t="s">
        <v>2</v>
      </c>
      <c r="L23" s="455"/>
      <c r="M23" s="456"/>
    </row>
    <row r="24" spans="1:13" ht="28.5">
      <c r="A24" s="59">
        <f t="shared" si="0"/>
        <v>24</v>
      </c>
      <c r="B24" s="364"/>
      <c r="C24" s="366"/>
      <c r="D24" s="11" t="s">
        <v>1</v>
      </c>
      <c r="E24" s="11" t="s">
        <v>0</v>
      </c>
      <c r="F24" s="270"/>
      <c r="G24" s="270"/>
      <c r="H24" s="9"/>
      <c r="I24" s="280"/>
      <c r="J24" s="298"/>
      <c r="K24" s="524"/>
      <c r="L24" s="525"/>
      <c r="M24" s="526"/>
    </row>
    <row r="25" spans="1:13" ht="25.5" customHeight="1">
      <c r="A25" s="59">
        <f t="shared" si="0"/>
        <v>25</v>
      </c>
      <c r="B25" s="364"/>
      <c r="C25" s="196" t="s">
        <v>171</v>
      </c>
      <c r="D25" s="270"/>
      <c r="E25" s="270"/>
      <c r="F25" s="270"/>
      <c r="G25" s="270"/>
      <c r="H25" s="270"/>
      <c r="I25" s="19"/>
      <c r="J25" s="295"/>
      <c r="K25" s="527"/>
      <c r="L25" s="528"/>
      <c r="M25" s="529"/>
    </row>
    <row r="26" spans="1:13" ht="25.5" customHeight="1">
      <c r="A26" s="59">
        <f t="shared" si="0"/>
        <v>26</v>
      </c>
      <c r="B26" s="364"/>
      <c r="C26" s="196" t="s">
        <v>176</v>
      </c>
      <c r="D26" s="258"/>
      <c r="E26" s="258"/>
      <c r="F26" s="270"/>
      <c r="G26" s="270"/>
      <c r="H26" s="42">
        <v>0.85</v>
      </c>
      <c r="I26" s="87">
        <f>IF(AND(ISNUMBER(D26),ISNUMBER(E26),ISNUMBER(H26)),(D26+E26)*H26,"")</f>
      </c>
      <c r="J26" s="294"/>
      <c r="K26" s="527"/>
      <c r="L26" s="528"/>
      <c r="M26" s="529"/>
    </row>
    <row r="27" spans="1:13" ht="25.5" customHeight="1">
      <c r="A27" s="59">
        <f t="shared" si="0"/>
        <v>27</v>
      </c>
      <c r="B27" s="364"/>
      <c r="C27" s="196" t="s">
        <v>178</v>
      </c>
      <c r="D27" s="258"/>
      <c r="E27" s="258"/>
      <c r="F27" s="270"/>
      <c r="G27" s="270"/>
      <c r="H27" s="42">
        <v>0.85</v>
      </c>
      <c r="I27" s="87">
        <f aca="true" t="shared" si="2" ref="I27:I33">IF(AND(ISNUMBER(D27),ISNUMBER(E27),ISNUMBER(H27)),(D27+E27)*H27,"")</f>
      </c>
      <c r="J27" s="294"/>
      <c r="K27" s="527"/>
      <c r="L27" s="528"/>
      <c r="M27" s="529"/>
    </row>
    <row r="28" spans="1:13" ht="25.5" customHeight="1">
      <c r="A28" s="59">
        <f t="shared" si="0"/>
        <v>28</v>
      </c>
      <c r="B28" s="364"/>
      <c r="C28" s="196" t="s">
        <v>190</v>
      </c>
      <c r="D28" s="258"/>
      <c r="E28" s="258"/>
      <c r="F28" s="270"/>
      <c r="G28" s="270"/>
      <c r="H28" s="42">
        <v>0.85</v>
      </c>
      <c r="I28" s="87">
        <f t="shared" si="2"/>
      </c>
      <c r="J28" s="294"/>
      <c r="K28" s="527"/>
      <c r="L28" s="528"/>
      <c r="M28" s="529"/>
    </row>
    <row r="29" spans="1:13" ht="25.5" customHeight="1">
      <c r="A29" s="59">
        <f t="shared" si="0"/>
        <v>29</v>
      </c>
      <c r="B29" s="364"/>
      <c r="C29" s="170" t="s">
        <v>177</v>
      </c>
      <c r="D29" s="258"/>
      <c r="E29" s="258"/>
      <c r="F29" s="270"/>
      <c r="G29" s="270"/>
      <c r="H29" s="42">
        <v>0.85</v>
      </c>
      <c r="I29" s="87">
        <f t="shared" si="2"/>
      </c>
      <c r="J29" s="294"/>
      <c r="K29" s="527"/>
      <c r="L29" s="528"/>
      <c r="M29" s="529"/>
    </row>
    <row r="30" spans="1:13" ht="25.5" customHeight="1">
      <c r="A30" s="59">
        <f t="shared" si="0"/>
        <v>30</v>
      </c>
      <c r="B30" s="364"/>
      <c r="C30" s="164" t="s">
        <v>302</v>
      </c>
      <c r="D30" s="258"/>
      <c r="E30" s="258"/>
      <c r="F30" s="270"/>
      <c r="G30" s="270"/>
      <c r="H30" s="42">
        <v>0.85</v>
      </c>
      <c r="I30" s="87">
        <f t="shared" si="2"/>
      </c>
      <c r="J30" s="294"/>
      <c r="K30" s="527"/>
      <c r="L30" s="528"/>
      <c r="M30" s="529"/>
    </row>
    <row r="31" spans="1:13" ht="25.5" customHeight="1">
      <c r="A31" s="59">
        <f t="shared" si="0"/>
        <v>31</v>
      </c>
      <c r="B31" s="364"/>
      <c r="C31" s="157" t="s">
        <v>8</v>
      </c>
      <c r="D31" s="258"/>
      <c r="E31" s="258"/>
      <c r="F31" s="270"/>
      <c r="G31" s="270"/>
      <c r="H31" s="42">
        <v>0.85</v>
      </c>
      <c r="I31" s="87">
        <f t="shared" si="2"/>
      </c>
      <c r="J31" s="294"/>
      <c r="K31" s="527"/>
      <c r="L31" s="528"/>
      <c r="M31" s="529"/>
    </row>
    <row r="32" spans="1:13" ht="25.5" customHeight="1">
      <c r="A32" s="59">
        <f t="shared" si="0"/>
        <v>32</v>
      </c>
      <c r="B32" s="364"/>
      <c r="C32" s="196" t="s">
        <v>92</v>
      </c>
      <c r="D32" s="258"/>
      <c r="E32" s="258"/>
      <c r="F32" s="270"/>
      <c r="G32" s="270"/>
      <c r="H32" s="42">
        <v>0.85</v>
      </c>
      <c r="I32" s="87">
        <f t="shared" si="2"/>
      </c>
      <c r="J32" s="294"/>
      <c r="K32" s="527"/>
      <c r="L32" s="528"/>
      <c r="M32" s="529"/>
    </row>
    <row r="33" spans="1:13" ht="51.75" customHeight="1">
      <c r="A33" s="59">
        <f t="shared" si="0"/>
        <v>33</v>
      </c>
      <c r="B33" s="364"/>
      <c r="C33" s="196" t="s">
        <v>191</v>
      </c>
      <c r="D33" s="258"/>
      <c r="E33" s="258"/>
      <c r="F33" s="270"/>
      <c r="G33" s="270"/>
      <c r="H33" s="42">
        <v>0.85</v>
      </c>
      <c r="I33" s="87">
        <f t="shared" si="2"/>
      </c>
      <c r="J33" s="294"/>
      <c r="K33" s="527"/>
      <c r="L33" s="528"/>
      <c r="M33" s="529"/>
    </row>
    <row r="34" spans="1:13" ht="25.5" customHeight="1">
      <c r="A34" s="59">
        <f t="shared" si="0"/>
        <v>34</v>
      </c>
      <c r="B34" s="364"/>
      <c r="C34" s="189" t="s">
        <v>222</v>
      </c>
      <c r="D34" s="471">
        <f>IF(AND(ISNUMBER(D26),ISNUMBER(E26),ISNUMBER(D27),ISNUMBER(E27),ISNUMBER(D28),ISNUMBER(E28),ISNUMBER(D29),ISNUMBER(E29),ISNUMBER(D30),ISNUMBER(E30),ISNUMBER(D31),ISNUMBER(E31),ISNUMBER(D32),ISNUMBER(E32),ISNUMBER(D33),ISNUMBER(E33)),SUM(D26:E33),"")</f>
      </c>
      <c r="E34" s="472"/>
      <c r="F34" s="270"/>
      <c r="G34" s="270"/>
      <c r="H34" s="7"/>
      <c r="I34" s="96">
        <f>IF(AND(ISNUMBER(I26),ISNUMBER(I27),ISNUMBER(I28),ISNUMBER(I29),ISNUMBER(I30),ISNUMBER(I31),ISNUMBER(I32),ISNUMBER(I33)),SUM(I26:I33),"")</f>
      </c>
      <c r="J34" s="297"/>
      <c r="K34" s="527"/>
      <c r="L34" s="528"/>
      <c r="M34" s="529"/>
    </row>
    <row r="35" spans="1:13" ht="25.5" customHeight="1">
      <c r="A35" s="59">
        <f t="shared" si="0"/>
        <v>35</v>
      </c>
      <c r="B35" s="364"/>
      <c r="C35" s="164" t="s">
        <v>223</v>
      </c>
      <c r="D35" s="471">
        <f>IF(AND(ISNUMBER(E156),ISNUMBER(E269),ISNUMBER(D402),ISNUMBER(E402)),E156-E269+D402-E402,"")</f>
      </c>
      <c r="E35" s="472"/>
      <c r="F35" s="270"/>
      <c r="G35" s="270"/>
      <c r="H35" s="7"/>
      <c r="I35" s="98"/>
      <c r="J35" s="299"/>
      <c r="K35" s="527"/>
      <c r="L35" s="528"/>
      <c r="M35" s="529"/>
    </row>
    <row r="36" spans="1:13" ht="25.5" customHeight="1">
      <c r="A36" s="59">
        <f t="shared" si="0"/>
        <v>36</v>
      </c>
      <c r="B36" s="364"/>
      <c r="C36" s="164" t="s">
        <v>224</v>
      </c>
      <c r="D36" s="471">
        <f>IF(AND(ISNUMBER(D34),ISNUMBER(D35)),D34+D35,"")</f>
      </c>
      <c r="E36" s="472"/>
      <c r="F36" s="270"/>
      <c r="G36" s="270"/>
      <c r="H36" s="42">
        <v>0.85</v>
      </c>
      <c r="I36" s="87">
        <f>IF(AND(ISNUMBER(D36),ISNUMBER(H36)),D36*H36,"")</f>
      </c>
      <c r="J36" s="294"/>
      <c r="K36" s="527"/>
      <c r="L36" s="528"/>
      <c r="M36" s="529"/>
    </row>
    <row r="37" spans="1:13" ht="25.5" customHeight="1">
      <c r="A37" s="59">
        <f t="shared" si="0"/>
        <v>37</v>
      </c>
      <c r="B37" s="364"/>
      <c r="C37" s="170" t="s">
        <v>225</v>
      </c>
      <c r="D37" s="495"/>
      <c r="E37" s="496"/>
      <c r="F37" s="496"/>
      <c r="G37" s="496"/>
      <c r="H37" s="497"/>
      <c r="I37" s="91">
        <f>IF(AND(ISNUMBER(I36),ISNUMBER(I51)),MAX((SUM(I36,I51)-I52)-2/3*I20,0),"")</f>
      </c>
      <c r="J37" s="300"/>
      <c r="K37" s="530"/>
      <c r="L37" s="531"/>
      <c r="M37" s="532"/>
    </row>
    <row r="38" spans="1:13" ht="26.25">
      <c r="A38" s="59">
        <f t="shared" si="0"/>
        <v>38</v>
      </c>
      <c r="B38" s="283"/>
      <c r="C38" s="171"/>
      <c r="D38" s="38"/>
      <c r="E38" s="15"/>
      <c r="F38" s="15"/>
      <c r="G38" s="15"/>
      <c r="H38" s="14"/>
      <c r="I38" s="13"/>
      <c r="J38" s="13"/>
      <c r="K38" s="498"/>
      <c r="L38" s="498"/>
      <c r="M38" s="499"/>
    </row>
    <row r="39" spans="1:13" ht="28.5">
      <c r="A39" s="59">
        <f t="shared" si="0"/>
        <v>39</v>
      </c>
      <c r="B39" s="367" t="s">
        <v>226</v>
      </c>
      <c r="C39" s="241"/>
      <c r="D39" s="246"/>
      <c r="E39" s="247"/>
      <c r="F39" s="248"/>
      <c r="G39" s="248"/>
      <c r="H39" s="248"/>
      <c r="I39" s="245"/>
      <c r="J39" s="245"/>
      <c r="K39" s="500"/>
      <c r="L39" s="500"/>
      <c r="M39" s="501"/>
    </row>
    <row r="40" spans="1:13" ht="28.5">
      <c r="A40" s="59">
        <f t="shared" si="0"/>
        <v>40</v>
      </c>
      <c r="B40" s="364"/>
      <c r="C40" s="230"/>
      <c r="D40" s="493" t="s">
        <v>5</v>
      </c>
      <c r="E40" s="494"/>
      <c r="F40" s="270"/>
      <c r="G40" s="270"/>
      <c r="H40" s="12" t="s">
        <v>4</v>
      </c>
      <c r="I40" s="11" t="s">
        <v>3</v>
      </c>
      <c r="J40" s="271"/>
      <c r="K40" s="454" t="s">
        <v>2</v>
      </c>
      <c r="L40" s="455"/>
      <c r="M40" s="456"/>
    </row>
    <row r="41" spans="1:13" ht="28.5">
      <c r="A41" s="59">
        <f t="shared" si="0"/>
        <v>41</v>
      </c>
      <c r="B41" s="364"/>
      <c r="C41" s="366"/>
      <c r="D41" s="11" t="s">
        <v>1</v>
      </c>
      <c r="E41" s="11" t="s">
        <v>0</v>
      </c>
      <c r="F41" s="270"/>
      <c r="G41" s="270"/>
      <c r="H41" s="9"/>
      <c r="I41" s="8"/>
      <c r="J41" s="298"/>
      <c r="K41" s="524"/>
      <c r="L41" s="525"/>
      <c r="M41" s="526"/>
    </row>
    <row r="42" spans="1:13" ht="25.5" customHeight="1">
      <c r="A42" s="59">
        <f t="shared" si="0"/>
        <v>42</v>
      </c>
      <c r="B42" s="364"/>
      <c r="C42" s="196" t="s">
        <v>172</v>
      </c>
      <c r="D42" s="270"/>
      <c r="E42" s="270"/>
      <c r="F42" s="270"/>
      <c r="G42" s="270"/>
      <c r="H42" s="270"/>
      <c r="I42" s="270"/>
      <c r="J42" s="295"/>
      <c r="K42" s="527"/>
      <c r="L42" s="528"/>
      <c r="M42" s="529"/>
    </row>
    <row r="43" spans="1:13" ht="25.5" customHeight="1">
      <c r="A43" s="59">
        <f t="shared" si="0"/>
        <v>43</v>
      </c>
      <c r="B43" s="364"/>
      <c r="C43" s="196" t="s">
        <v>176</v>
      </c>
      <c r="D43" s="259"/>
      <c r="E43" s="259"/>
      <c r="F43" s="270"/>
      <c r="G43" s="270"/>
      <c r="H43" s="45">
        <v>0.5</v>
      </c>
      <c r="I43" s="41">
        <f aca="true" t="shared" si="3" ref="I43:I48">IF(AND(ISNUMBER(D43),ISNUMBER(E43),ISNUMBER(H43)),(D43+E43)*H43,"")</f>
      </c>
      <c r="J43" s="294"/>
      <c r="K43" s="527"/>
      <c r="L43" s="528"/>
      <c r="M43" s="529"/>
    </row>
    <row r="44" spans="1:13" ht="25.5" customHeight="1">
      <c r="A44" s="59">
        <f t="shared" si="0"/>
        <v>44</v>
      </c>
      <c r="B44" s="364"/>
      <c r="C44" s="196" t="s">
        <v>178</v>
      </c>
      <c r="D44" s="259"/>
      <c r="E44" s="259"/>
      <c r="F44" s="270"/>
      <c r="G44" s="270"/>
      <c r="H44" s="45">
        <v>0.5</v>
      </c>
      <c r="I44" s="41">
        <f t="shared" si="3"/>
      </c>
      <c r="J44" s="294"/>
      <c r="K44" s="527"/>
      <c r="L44" s="528"/>
      <c r="M44" s="529"/>
    </row>
    <row r="45" spans="1:13" ht="25.5" customHeight="1">
      <c r="A45" s="59">
        <f t="shared" si="0"/>
        <v>45</v>
      </c>
      <c r="B45" s="364"/>
      <c r="C45" s="196" t="s">
        <v>190</v>
      </c>
      <c r="D45" s="259"/>
      <c r="E45" s="259"/>
      <c r="F45" s="270"/>
      <c r="G45" s="270"/>
      <c r="H45" s="45">
        <v>0.5</v>
      </c>
      <c r="I45" s="41">
        <f t="shared" si="3"/>
      </c>
      <c r="J45" s="294"/>
      <c r="K45" s="527"/>
      <c r="L45" s="528"/>
      <c r="M45" s="529"/>
    </row>
    <row r="46" spans="1:13" ht="25.5" customHeight="1">
      <c r="A46" s="59">
        <f t="shared" si="0"/>
        <v>46</v>
      </c>
      <c r="B46" s="364"/>
      <c r="C46" s="157" t="s">
        <v>177</v>
      </c>
      <c r="D46" s="259"/>
      <c r="E46" s="259"/>
      <c r="F46" s="270"/>
      <c r="G46" s="270"/>
      <c r="H46" s="45">
        <v>0.5</v>
      </c>
      <c r="I46" s="41">
        <f t="shared" si="3"/>
      </c>
      <c r="J46" s="294"/>
      <c r="K46" s="527"/>
      <c r="L46" s="528"/>
      <c r="M46" s="529"/>
    </row>
    <row r="47" spans="1:13" ht="25.5" customHeight="1">
      <c r="A47" s="59">
        <f t="shared" si="0"/>
        <v>47</v>
      </c>
      <c r="B47" s="364"/>
      <c r="C47" s="157" t="s">
        <v>303</v>
      </c>
      <c r="D47" s="259"/>
      <c r="E47" s="259"/>
      <c r="F47" s="270"/>
      <c r="G47" s="270"/>
      <c r="H47" s="45">
        <v>0.5</v>
      </c>
      <c r="I47" s="41">
        <f t="shared" si="3"/>
      </c>
      <c r="J47" s="294"/>
      <c r="K47" s="527"/>
      <c r="L47" s="528"/>
      <c r="M47" s="529"/>
    </row>
    <row r="48" spans="1:13" ht="25.5" customHeight="1">
      <c r="A48" s="59">
        <f t="shared" si="0"/>
        <v>48</v>
      </c>
      <c r="B48" s="364"/>
      <c r="C48" s="196" t="s">
        <v>94</v>
      </c>
      <c r="D48" s="259"/>
      <c r="E48" s="259"/>
      <c r="F48" s="270"/>
      <c r="G48" s="270"/>
      <c r="H48" s="45">
        <v>0.5</v>
      </c>
      <c r="I48" s="41">
        <f t="shared" si="3"/>
      </c>
      <c r="J48" s="294"/>
      <c r="K48" s="527"/>
      <c r="L48" s="528"/>
      <c r="M48" s="529"/>
    </row>
    <row r="49" spans="1:13" ht="25.5" customHeight="1">
      <c r="A49" s="59">
        <f t="shared" si="0"/>
        <v>49</v>
      </c>
      <c r="B49" s="364"/>
      <c r="C49" s="189" t="s">
        <v>227</v>
      </c>
      <c r="D49" s="471">
        <f>IF(AND(ISNUMBER(D43),ISNUMBER(E43),ISNUMBER(D44),ISNUMBER(E44),ISNUMBER(D45),ISNUMBER(E45),ISNUMBER(D46),ISNUMBER(E46),ISNUMBER(D47),ISNUMBER(E47),ISNUMBER(D48),ISNUMBER(E48)),SUM(D43:E48),"")</f>
      </c>
      <c r="E49" s="472"/>
      <c r="F49" s="270"/>
      <c r="G49" s="270"/>
      <c r="H49" s="7"/>
      <c r="I49" s="44">
        <f>IF(AND(ISNUMBER(I43),ISNUMBER(I44),ISNUMBER(I45),ISNUMBER(I46),ISNUMBER(I47),ISNUMBER(I48)),SUM(I43:I48),"")</f>
      </c>
      <c r="J49" s="297"/>
      <c r="K49" s="527"/>
      <c r="L49" s="528"/>
      <c r="M49" s="529"/>
    </row>
    <row r="50" spans="1:13" ht="25.5" customHeight="1">
      <c r="A50" s="59">
        <f t="shared" si="0"/>
        <v>50</v>
      </c>
      <c r="B50" s="364"/>
      <c r="C50" s="189" t="s">
        <v>228</v>
      </c>
      <c r="D50" s="471">
        <f>IF(AND(ISNUMBER(E162),ISNUMBER(E272),ISNUMBER(D403),ISNUMBER(E403)),SUM(E162,D403)-SUM(E272,E403),"")</f>
      </c>
      <c r="E50" s="472"/>
      <c r="F50" s="270"/>
      <c r="G50" s="270"/>
      <c r="H50" s="7"/>
      <c r="I50" s="43"/>
      <c r="J50" s="299"/>
      <c r="K50" s="527"/>
      <c r="L50" s="528"/>
      <c r="M50" s="529"/>
    </row>
    <row r="51" spans="1:13" ht="25.5" customHeight="1">
      <c r="A51" s="59">
        <f t="shared" si="0"/>
        <v>51</v>
      </c>
      <c r="B51" s="364"/>
      <c r="C51" s="189" t="s">
        <v>229</v>
      </c>
      <c r="D51" s="471">
        <f>IF(AND(ISNUMBER(D49),ISNUMBER(D50)),D49+D50,"")</f>
      </c>
      <c r="E51" s="472"/>
      <c r="F51" s="270"/>
      <c r="G51" s="270"/>
      <c r="H51" s="42">
        <v>0.5</v>
      </c>
      <c r="I51" s="41">
        <f>IF(AND(ISNUMBER(D51),ISNUMBER(H51)),D51*H51,"")</f>
      </c>
      <c r="J51" s="294"/>
      <c r="K51" s="527"/>
      <c r="L51" s="528"/>
      <c r="M51" s="529"/>
    </row>
    <row r="52" spans="1:13" ht="25.5" customHeight="1">
      <c r="A52" s="59">
        <f t="shared" si="0"/>
        <v>52</v>
      </c>
      <c r="B52" s="364"/>
      <c r="C52" s="170" t="s">
        <v>230</v>
      </c>
      <c r="D52" s="495"/>
      <c r="E52" s="496"/>
      <c r="F52" s="496"/>
      <c r="G52" s="496"/>
      <c r="H52" s="497"/>
      <c r="I52" s="39">
        <f>IF(AND(ISNUMBER(I20),ISNUMBER(I36)),MAX(SUM(I51)-15/85*(I20+I36),SUM(I51)-15/60*(I20),0),"")</f>
      </c>
      <c r="J52" s="300"/>
      <c r="K52" s="530"/>
      <c r="L52" s="531"/>
      <c r="M52" s="532"/>
    </row>
    <row r="53" spans="1:13" ht="26.25">
      <c r="A53" s="59">
        <f t="shared" si="0"/>
        <v>53</v>
      </c>
      <c r="B53" s="283"/>
      <c r="C53" s="197"/>
      <c r="D53" s="38"/>
      <c r="E53" s="15"/>
      <c r="F53" s="15"/>
      <c r="G53" s="15"/>
      <c r="H53" s="14"/>
      <c r="I53" s="13"/>
      <c r="J53" s="13"/>
      <c r="K53" s="233"/>
      <c r="L53" s="233"/>
      <c r="M53" s="234"/>
    </row>
    <row r="54" spans="1:13" ht="26.25">
      <c r="A54" s="59">
        <f t="shared" si="0"/>
        <v>54</v>
      </c>
      <c r="B54" s="367" t="s">
        <v>355</v>
      </c>
      <c r="C54" s="197"/>
      <c r="D54" s="38"/>
      <c r="E54" s="15"/>
      <c r="F54" s="15"/>
      <c r="G54" s="15"/>
      <c r="H54" s="14"/>
      <c r="I54" s="13"/>
      <c r="J54" s="13"/>
      <c r="K54" s="233"/>
      <c r="L54" s="233"/>
      <c r="M54" s="234"/>
    </row>
    <row r="55" spans="1:14" ht="28.5">
      <c r="A55" s="59">
        <f t="shared" si="0"/>
        <v>55</v>
      </c>
      <c r="B55" s="283"/>
      <c r="C55" s="231"/>
      <c r="D55" s="271" t="s">
        <v>5</v>
      </c>
      <c r="E55" s="40"/>
      <c r="F55" s="270"/>
      <c r="G55" s="270"/>
      <c r="H55" s="12" t="s">
        <v>4</v>
      </c>
      <c r="I55" s="11" t="s">
        <v>3</v>
      </c>
      <c r="J55" s="271"/>
      <c r="K55" s="454" t="s">
        <v>2</v>
      </c>
      <c r="L55" s="455"/>
      <c r="M55" s="456"/>
      <c r="N55" s="282"/>
    </row>
    <row r="56" spans="1:13" ht="25.5" customHeight="1">
      <c r="A56" s="59">
        <f t="shared" si="0"/>
        <v>56</v>
      </c>
      <c r="B56" s="283"/>
      <c r="C56" s="157" t="s">
        <v>232</v>
      </c>
      <c r="D56" s="262"/>
      <c r="E56" s="40"/>
      <c r="F56" s="270"/>
      <c r="G56" s="270"/>
      <c r="H56" s="270"/>
      <c r="I56" s="270"/>
      <c r="J56" s="301"/>
      <c r="K56" s="429"/>
      <c r="L56" s="430"/>
      <c r="M56" s="431"/>
    </row>
    <row r="57" spans="1:13" ht="25.5" customHeight="1">
      <c r="A57" s="59">
        <f t="shared" si="0"/>
        <v>57</v>
      </c>
      <c r="B57" s="283"/>
      <c r="C57" s="157" t="s">
        <v>186</v>
      </c>
      <c r="D57" s="368">
        <f>IF(AND(ISNUMBER(K407)),MIN((K407*0.24),D56),"")</f>
      </c>
      <c r="E57" s="40"/>
      <c r="F57" s="270"/>
      <c r="G57" s="270"/>
      <c r="H57" s="42">
        <v>1</v>
      </c>
      <c r="I57" s="44">
        <f>IF(AND(ISNUMBER(D57),ISNUMBER(H57)),D57*H57,"")</f>
      </c>
      <c r="J57" s="302"/>
      <c r="K57" s="432"/>
      <c r="L57" s="433"/>
      <c r="M57" s="434"/>
    </row>
    <row r="58" spans="1:13" ht="26.25">
      <c r="A58" s="59">
        <f t="shared" si="0"/>
        <v>58</v>
      </c>
      <c r="B58" s="283"/>
      <c r="C58" s="197"/>
      <c r="D58" s="38"/>
      <c r="E58" s="15"/>
      <c r="F58" s="15"/>
      <c r="G58" s="15"/>
      <c r="H58" s="14"/>
      <c r="I58" s="13"/>
      <c r="J58" s="13"/>
      <c r="K58" s="233"/>
      <c r="L58" s="233"/>
      <c r="M58" s="234"/>
    </row>
    <row r="59" spans="1:13" ht="26.25">
      <c r="A59" s="59">
        <f t="shared" si="0"/>
        <v>59</v>
      </c>
      <c r="B59" s="367" t="s">
        <v>7</v>
      </c>
      <c r="C59" s="173"/>
      <c r="D59" s="62"/>
      <c r="E59" s="63"/>
      <c r="F59" s="64"/>
      <c r="G59" s="64"/>
      <c r="H59" s="64"/>
      <c r="I59" s="69"/>
      <c r="J59" s="69"/>
      <c r="K59" s="233"/>
      <c r="L59" s="235"/>
      <c r="M59" s="236"/>
    </row>
    <row r="60" spans="1:13" ht="26.25">
      <c r="A60" s="59">
        <f t="shared" si="0"/>
        <v>60</v>
      </c>
      <c r="B60" s="283"/>
      <c r="C60" s="198"/>
      <c r="D60" s="66"/>
      <c r="E60" s="67"/>
      <c r="F60" s="66"/>
      <c r="G60" s="66"/>
      <c r="H60" s="68"/>
      <c r="I60" s="60" t="s">
        <v>3</v>
      </c>
      <c r="J60" s="341"/>
      <c r="K60" s="444" t="s">
        <v>2</v>
      </c>
      <c r="L60" s="444"/>
      <c r="M60" s="444"/>
    </row>
    <row r="61" spans="1:13" ht="26.25">
      <c r="A61" s="59">
        <f t="shared" si="0"/>
        <v>61</v>
      </c>
      <c r="B61" s="283"/>
      <c r="C61" s="199" t="s">
        <v>6</v>
      </c>
      <c r="D61" s="31"/>
      <c r="E61" s="30"/>
      <c r="F61" s="30"/>
      <c r="G61" s="30"/>
      <c r="H61" s="29"/>
      <c r="I61" s="28">
        <f>IF(AND(ISNUMBER(I18),ISNUMBER(I34),ISNUMBER(I49)),SUM(I18,I34,I49,I57)-SUM(I37,I52),"")</f>
      </c>
      <c r="J61" s="321"/>
      <c r="K61" s="465"/>
      <c r="L61" s="465"/>
      <c r="M61" s="465"/>
    </row>
    <row r="62" spans="1:13" ht="26.25">
      <c r="A62" s="59">
        <f>A61+1</f>
        <v>62</v>
      </c>
      <c r="B62" s="283"/>
      <c r="C62" s="238"/>
      <c r="D62" s="131"/>
      <c r="E62" s="239"/>
      <c r="F62" s="239"/>
      <c r="G62" s="239"/>
      <c r="H62" s="239"/>
      <c r="I62" s="240"/>
      <c r="J62" s="240"/>
      <c r="K62" s="267"/>
      <c r="L62" s="267"/>
      <c r="M62" s="268"/>
    </row>
    <row r="63" spans="1:13" ht="26.25">
      <c r="A63" s="59">
        <f aca="true" t="shared" si="4" ref="A63:A70">A62+1</f>
        <v>63</v>
      </c>
      <c r="B63" s="367" t="s">
        <v>323</v>
      </c>
      <c r="C63" s="275"/>
      <c r="D63" s="276"/>
      <c r="E63" s="15"/>
      <c r="F63" s="15"/>
      <c r="G63" s="15"/>
      <c r="H63" s="232"/>
      <c r="I63" s="276"/>
      <c r="J63" s="276"/>
      <c r="K63" s="267"/>
      <c r="L63" s="267"/>
      <c r="M63" s="268"/>
    </row>
    <row r="64" spans="1:13" ht="28.5">
      <c r="A64" s="59">
        <f t="shared" si="4"/>
        <v>64</v>
      </c>
      <c r="B64" s="283"/>
      <c r="C64" s="249"/>
      <c r="D64" s="10" t="s">
        <v>5</v>
      </c>
      <c r="E64" s="43"/>
      <c r="F64" s="43"/>
      <c r="G64" s="43"/>
      <c r="H64" s="43"/>
      <c r="I64" s="43"/>
      <c r="J64" s="98"/>
      <c r="K64" s="444" t="s">
        <v>2</v>
      </c>
      <c r="L64" s="444"/>
      <c r="M64" s="444"/>
    </row>
    <row r="65" spans="1:13" ht="51.75" customHeight="1">
      <c r="A65" s="59">
        <f t="shared" si="4"/>
        <v>65</v>
      </c>
      <c r="B65" s="283"/>
      <c r="C65" s="290" t="s">
        <v>333</v>
      </c>
      <c r="D65" s="289"/>
      <c r="E65" s="43"/>
      <c r="F65" s="43"/>
      <c r="G65" s="43"/>
      <c r="H65" s="43"/>
      <c r="I65" s="43"/>
      <c r="J65" s="98"/>
      <c r="K65" s="465"/>
      <c r="L65" s="465"/>
      <c r="M65" s="465"/>
    </row>
    <row r="66" spans="1:13" ht="26.25">
      <c r="A66" s="59">
        <f t="shared" si="4"/>
        <v>66</v>
      </c>
      <c r="B66" s="283"/>
      <c r="C66" s="238"/>
      <c r="D66" s="131"/>
      <c r="E66" s="239"/>
      <c r="F66" s="239"/>
      <c r="G66" s="239"/>
      <c r="H66" s="239"/>
      <c r="I66" s="240"/>
      <c r="J66" s="240"/>
      <c r="K66" s="267"/>
      <c r="L66" s="267"/>
      <c r="M66" s="268"/>
    </row>
    <row r="67" spans="1:13" ht="26.25" customHeight="1">
      <c r="A67" s="59">
        <f t="shared" si="4"/>
        <v>67</v>
      </c>
      <c r="B67" s="367" t="s">
        <v>231</v>
      </c>
      <c r="C67" s="198"/>
      <c r="D67" s="27"/>
      <c r="E67" s="25"/>
      <c r="F67" s="26"/>
      <c r="G67" s="26"/>
      <c r="H67" s="25"/>
      <c r="I67" s="467"/>
      <c r="J67" s="467"/>
      <c r="K67" s="467"/>
      <c r="L67" s="467"/>
      <c r="M67" s="468"/>
    </row>
    <row r="68" spans="1:13" ht="26.25">
      <c r="A68" s="59">
        <f t="shared" si="4"/>
        <v>68</v>
      </c>
      <c r="B68" s="283"/>
      <c r="C68" s="160"/>
      <c r="D68" s="11" t="s">
        <v>5</v>
      </c>
      <c r="E68" s="269"/>
      <c r="F68" s="19"/>
      <c r="G68" s="19"/>
      <c r="H68" s="18"/>
      <c r="I68" s="11" t="s">
        <v>3</v>
      </c>
      <c r="J68" s="271"/>
      <c r="K68" s="444" t="s">
        <v>2</v>
      </c>
      <c r="L68" s="444"/>
      <c r="M68" s="444"/>
    </row>
    <row r="69" spans="1:13" ht="25.5" customHeight="1">
      <c r="A69" s="59">
        <f t="shared" si="4"/>
        <v>69</v>
      </c>
      <c r="B69" s="283"/>
      <c r="C69" s="189" t="s">
        <v>179</v>
      </c>
      <c r="D69" s="23"/>
      <c r="E69" s="269"/>
      <c r="F69" s="19"/>
      <c r="G69" s="19"/>
      <c r="H69" s="18"/>
      <c r="I69" s="23"/>
      <c r="J69" s="292"/>
      <c r="K69" s="466"/>
      <c r="L69" s="466"/>
      <c r="M69" s="466"/>
    </row>
    <row r="70" spans="1:13" ht="25.5" customHeight="1">
      <c r="A70" s="59">
        <f t="shared" si="4"/>
        <v>70</v>
      </c>
      <c r="B70" s="283"/>
      <c r="C70" s="200" t="s">
        <v>121</v>
      </c>
      <c r="D70" s="17"/>
      <c r="E70" s="269"/>
      <c r="F70" s="19"/>
      <c r="G70" s="19"/>
      <c r="H70" s="18"/>
      <c r="I70" s="17"/>
      <c r="J70" s="342"/>
      <c r="K70" s="466"/>
      <c r="L70" s="466"/>
      <c r="M70" s="466"/>
    </row>
    <row r="71" spans="1:13" ht="25.5" customHeight="1">
      <c r="A71" s="59">
        <f aca="true" t="shared" si="5" ref="A71:A132">A70+1</f>
        <v>71</v>
      </c>
      <c r="B71" s="283"/>
      <c r="C71" s="189" t="s">
        <v>120</v>
      </c>
      <c r="D71" s="20"/>
      <c r="E71" s="457"/>
      <c r="F71" s="458"/>
      <c r="G71" s="458"/>
      <c r="H71" s="459"/>
      <c r="I71" s="20"/>
      <c r="J71" s="343"/>
      <c r="K71" s="466"/>
      <c r="L71" s="466"/>
      <c r="M71" s="466"/>
    </row>
    <row r="72" spans="1:13" ht="25.5" customHeight="1">
      <c r="A72" s="59">
        <f t="shared" si="5"/>
        <v>72</v>
      </c>
      <c r="B72" s="283"/>
      <c r="C72" s="223" t="s">
        <v>123</v>
      </c>
      <c r="D72" s="17"/>
      <c r="E72" s="269"/>
      <c r="F72" s="19"/>
      <c r="G72" s="19"/>
      <c r="H72" s="18"/>
      <c r="I72" s="17"/>
      <c r="J72" s="342"/>
      <c r="K72" s="466"/>
      <c r="L72" s="466"/>
      <c r="M72" s="466"/>
    </row>
    <row r="73" spans="1:13" ht="25.5" customHeight="1">
      <c r="A73" s="59">
        <f t="shared" si="5"/>
        <v>73</v>
      </c>
      <c r="B73" s="283"/>
      <c r="C73" s="223" t="s">
        <v>124</v>
      </c>
      <c r="D73" s="17"/>
      <c r="E73" s="269"/>
      <c r="F73" s="19"/>
      <c r="G73" s="19"/>
      <c r="H73" s="18"/>
      <c r="I73" s="17"/>
      <c r="J73" s="342"/>
      <c r="K73" s="466"/>
      <c r="L73" s="466"/>
      <c r="M73" s="466"/>
    </row>
    <row r="74" spans="1:13" ht="25.5" customHeight="1">
      <c r="A74" s="59">
        <f t="shared" si="5"/>
        <v>74</v>
      </c>
      <c r="B74" s="283"/>
      <c r="C74" s="223" t="s">
        <v>125</v>
      </c>
      <c r="D74" s="17"/>
      <c r="E74" s="269"/>
      <c r="F74" s="19"/>
      <c r="G74" s="19"/>
      <c r="H74" s="18"/>
      <c r="I74" s="17"/>
      <c r="J74" s="342"/>
      <c r="K74" s="466"/>
      <c r="L74" s="466"/>
      <c r="M74" s="466"/>
    </row>
    <row r="75" spans="1:13" ht="25.5" customHeight="1">
      <c r="A75" s="59">
        <f t="shared" si="5"/>
        <v>75</v>
      </c>
      <c r="B75" s="283"/>
      <c r="C75" s="223" t="s">
        <v>126</v>
      </c>
      <c r="D75" s="17"/>
      <c r="E75" s="269"/>
      <c r="F75" s="19"/>
      <c r="G75" s="19"/>
      <c r="H75" s="18"/>
      <c r="I75" s="17"/>
      <c r="J75" s="342"/>
      <c r="K75" s="466"/>
      <c r="L75" s="466"/>
      <c r="M75" s="466"/>
    </row>
    <row r="76" spans="1:13" ht="25.5" customHeight="1">
      <c r="A76" s="59">
        <f t="shared" si="5"/>
        <v>76</v>
      </c>
      <c r="B76" s="284"/>
      <c r="C76" s="223" t="s">
        <v>127</v>
      </c>
      <c r="D76" s="17"/>
      <c r="E76" s="269"/>
      <c r="F76" s="19"/>
      <c r="G76" s="19"/>
      <c r="H76" s="18"/>
      <c r="I76" s="17"/>
      <c r="J76" s="342"/>
      <c r="K76" s="466"/>
      <c r="L76" s="466"/>
      <c r="M76" s="466"/>
    </row>
    <row r="77" spans="1:13" ht="26.25">
      <c r="A77" s="59">
        <f t="shared" si="5"/>
        <v>77</v>
      </c>
      <c r="B77" s="283"/>
      <c r="C77" s="275"/>
      <c r="D77" s="276"/>
      <c r="E77" s="15"/>
      <c r="F77" s="15"/>
      <c r="G77" s="15"/>
      <c r="H77" s="232"/>
      <c r="I77" s="276"/>
      <c r="J77" s="276"/>
      <c r="K77" s="265"/>
      <c r="L77" s="265"/>
      <c r="M77" s="266"/>
    </row>
    <row r="78" spans="1:13" ht="25.5">
      <c r="A78" s="59">
        <f t="shared" si="5"/>
        <v>78</v>
      </c>
      <c r="B78" s="285"/>
      <c r="C78" s="277"/>
      <c r="D78" s="278"/>
      <c r="E78" s="278"/>
      <c r="F78" s="278"/>
      <c r="G78" s="278"/>
      <c r="H78" s="278"/>
      <c r="I78" s="278"/>
      <c r="J78" s="278"/>
      <c r="L78" s="278"/>
      <c r="M78" s="279"/>
    </row>
    <row r="79" spans="1:14" s="2" customFormat="1" ht="23.25" customHeight="1">
      <c r="A79" s="59">
        <f t="shared" si="5"/>
        <v>79</v>
      </c>
      <c r="B79" s="369" t="s">
        <v>95</v>
      </c>
      <c r="C79" s="159"/>
      <c r="D79" s="57"/>
      <c r="E79" s="56"/>
      <c r="F79" s="56"/>
      <c r="G79" s="56"/>
      <c r="H79" s="56"/>
      <c r="I79" s="57"/>
      <c r="J79" s="57"/>
      <c r="K79" s="335"/>
      <c r="L79" s="71"/>
      <c r="M79" s="72"/>
      <c r="N79" s="55"/>
    </row>
    <row r="80" spans="1:14" s="2" customFormat="1" ht="23.25" customHeight="1">
      <c r="A80" s="59">
        <f t="shared" si="5"/>
        <v>80</v>
      </c>
      <c r="B80" s="73" t="s">
        <v>96</v>
      </c>
      <c r="C80" s="160"/>
      <c r="D80" s="37"/>
      <c r="E80" s="74"/>
      <c r="F80" s="35"/>
      <c r="G80" s="35"/>
      <c r="H80" s="35"/>
      <c r="I80" s="34"/>
      <c r="J80" s="34"/>
      <c r="K80" s="65"/>
      <c r="L80" s="5"/>
      <c r="M80" s="4"/>
      <c r="N80" s="33"/>
    </row>
    <row r="81" spans="1:14" s="2" customFormat="1" ht="23.25" customHeight="1">
      <c r="A81" s="59">
        <f t="shared" si="5"/>
        <v>81</v>
      </c>
      <c r="B81" s="73" t="s">
        <v>64</v>
      </c>
      <c r="C81" s="241"/>
      <c r="D81" s="242"/>
      <c r="E81" s="243"/>
      <c r="F81" s="244"/>
      <c r="G81" s="244"/>
      <c r="H81" s="244"/>
      <c r="I81" s="245"/>
      <c r="J81" s="245"/>
      <c r="K81" s="65"/>
      <c r="L81" s="5"/>
      <c r="M81" s="4"/>
      <c r="N81" s="33"/>
    </row>
    <row r="82" spans="1:14" s="2" customFormat="1" ht="56.25" customHeight="1">
      <c r="A82" s="59">
        <f t="shared" si="5"/>
        <v>82</v>
      </c>
      <c r="B82" s="250"/>
      <c r="C82" s="251"/>
      <c r="D82" s="11" t="s">
        <v>5</v>
      </c>
      <c r="E82" s="269"/>
      <c r="F82" s="270"/>
      <c r="G82" s="40"/>
      <c r="H82" s="75" t="s">
        <v>13</v>
      </c>
      <c r="I82" s="76" t="s">
        <v>14</v>
      </c>
      <c r="J82" s="303"/>
      <c r="K82" s="454" t="s">
        <v>2</v>
      </c>
      <c r="L82" s="455"/>
      <c r="M82" s="456"/>
      <c r="N82" s="3"/>
    </row>
    <row r="83" spans="1:14" s="2" customFormat="1" ht="25.5" customHeight="1">
      <c r="A83" s="59">
        <f t="shared" si="5"/>
        <v>83</v>
      </c>
      <c r="B83" s="250"/>
      <c r="C83" s="162" t="s">
        <v>65</v>
      </c>
      <c r="D83" s="77"/>
      <c r="E83" s="269"/>
      <c r="F83" s="270"/>
      <c r="G83" s="40"/>
      <c r="H83" s="78"/>
      <c r="I83" s="79"/>
      <c r="J83" s="304"/>
      <c r="K83" s="420"/>
      <c r="L83" s="421"/>
      <c r="M83" s="422"/>
      <c r="N83" s="3"/>
    </row>
    <row r="84" spans="1:14" s="2" customFormat="1" ht="25.5" customHeight="1">
      <c r="A84" s="59">
        <f t="shared" si="5"/>
        <v>84</v>
      </c>
      <c r="B84" s="250"/>
      <c r="C84" s="158" t="s">
        <v>80</v>
      </c>
      <c r="D84" s="260"/>
      <c r="E84" s="269"/>
      <c r="F84" s="269"/>
      <c r="G84" s="40"/>
      <c r="H84" s="42">
        <v>0.05</v>
      </c>
      <c r="I84" s="41">
        <f>IF(AND(ISNUMBER(D84),ISNUMBER(H84)),D84*H84,"")</f>
      </c>
      <c r="J84" s="87"/>
      <c r="K84" s="423"/>
      <c r="L84" s="424"/>
      <c r="M84" s="425"/>
      <c r="N84" s="3"/>
    </row>
    <row r="85" spans="1:14" s="2" customFormat="1" ht="51.75" customHeight="1">
      <c r="A85" s="59">
        <f t="shared" si="5"/>
        <v>85</v>
      </c>
      <c r="B85" s="250"/>
      <c r="C85" s="158" t="s">
        <v>79</v>
      </c>
      <c r="D85" s="260"/>
      <c r="E85" s="269"/>
      <c r="F85" s="269"/>
      <c r="G85" s="40"/>
      <c r="H85" s="42">
        <v>0.05</v>
      </c>
      <c r="I85" s="41">
        <f>IF(AND(ISNUMBER(D85),ISNUMBER(H85)),D85*H85,"")</f>
      </c>
      <c r="J85" s="87"/>
      <c r="K85" s="423"/>
      <c r="L85" s="424"/>
      <c r="M85" s="425"/>
      <c r="N85" s="3"/>
    </row>
    <row r="86" spans="1:14" s="2" customFormat="1" ht="51.75" customHeight="1">
      <c r="A86" s="59">
        <f t="shared" si="5"/>
        <v>86</v>
      </c>
      <c r="B86" s="250"/>
      <c r="C86" s="158" t="s">
        <v>78</v>
      </c>
      <c r="D86" s="260"/>
      <c r="E86" s="269"/>
      <c r="F86" s="270"/>
      <c r="G86" s="40"/>
      <c r="H86" s="42">
        <v>0.1</v>
      </c>
      <c r="I86" s="41">
        <f>IF(AND(ISNUMBER(D86),ISNUMBER(H86)),D86*H86,"")</f>
      </c>
      <c r="J86" s="87"/>
      <c r="K86" s="423"/>
      <c r="L86" s="424"/>
      <c r="M86" s="425"/>
      <c r="N86" s="3"/>
    </row>
    <row r="87" spans="1:14" s="2" customFormat="1" ht="25.5" customHeight="1">
      <c r="A87" s="59">
        <f t="shared" si="5"/>
        <v>87</v>
      </c>
      <c r="B87" s="250"/>
      <c r="C87" s="162" t="s">
        <v>66</v>
      </c>
      <c r="D87" s="260"/>
      <c r="E87" s="269"/>
      <c r="F87" s="270"/>
      <c r="G87" s="40"/>
      <c r="H87" s="42">
        <v>0.1</v>
      </c>
      <c r="I87" s="41">
        <f>IF(AND(ISNUMBER(D87),ISNUMBER(H87)),D87*H87,"")</f>
      </c>
      <c r="J87" s="87"/>
      <c r="K87" s="423"/>
      <c r="L87" s="424"/>
      <c r="M87" s="425"/>
      <c r="N87" s="3"/>
    </row>
    <row r="88" spans="1:14" s="2" customFormat="1" ht="25.5" customHeight="1">
      <c r="A88" s="59">
        <f t="shared" si="5"/>
        <v>88</v>
      </c>
      <c r="B88" s="250"/>
      <c r="C88" s="163" t="s">
        <v>180</v>
      </c>
      <c r="D88" s="260"/>
      <c r="E88" s="269"/>
      <c r="F88" s="269"/>
      <c r="G88" s="40"/>
      <c r="H88" s="269"/>
      <c r="I88" s="269"/>
      <c r="J88" s="305"/>
      <c r="K88" s="423"/>
      <c r="L88" s="424"/>
      <c r="M88" s="425"/>
      <c r="N88" s="3"/>
    </row>
    <row r="89" spans="1:14" s="2" customFormat="1" ht="25.5" customHeight="1">
      <c r="A89" s="59">
        <f t="shared" si="5"/>
        <v>89</v>
      </c>
      <c r="B89" s="250"/>
      <c r="C89" s="191" t="s">
        <v>181</v>
      </c>
      <c r="D89" s="260"/>
      <c r="E89" s="269"/>
      <c r="F89" s="80"/>
      <c r="G89" s="40"/>
      <c r="H89" s="42">
        <v>0</v>
      </c>
      <c r="I89" s="41">
        <f>IF(AND(ISNUMBER(D89),ISNUMBER(H89)),D89*H89,"")</f>
      </c>
      <c r="J89" s="87"/>
      <c r="K89" s="423"/>
      <c r="L89" s="424"/>
      <c r="M89" s="425"/>
      <c r="N89" s="3"/>
    </row>
    <row r="90" spans="1:14" s="2" customFormat="1" ht="25.5" customHeight="1">
      <c r="A90" s="59">
        <f t="shared" si="5"/>
        <v>90</v>
      </c>
      <c r="B90" s="250"/>
      <c r="C90" s="191" t="s">
        <v>192</v>
      </c>
      <c r="D90" s="260"/>
      <c r="E90" s="269"/>
      <c r="F90" s="80"/>
      <c r="G90" s="40"/>
      <c r="H90" s="42">
        <v>0.05</v>
      </c>
      <c r="I90" s="41">
        <f>IF(AND(ISNUMBER(D90),ISNUMBER(H90)),D90*H90,"")</f>
      </c>
      <c r="J90" s="87"/>
      <c r="K90" s="423"/>
      <c r="L90" s="424"/>
      <c r="M90" s="425"/>
      <c r="N90" s="3"/>
    </row>
    <row r="91" spans="1:14" s="2" customFormat="1" ht="25.5" customHeight="1">
      <c r="A91" s="59">
        <f t="shared" si="5"/>
        <v>91</v>
      </c>
      <c r="B91" s="250"/>
      <c r="C91" s="191" t="s">
        <v>290</v>
      </c>
      <c r="D91" s="260"/>
      <c r="E91" s="269"/>
      <c r="F91" s="80"/>
      <c r="G91" s="40"/>
      <c r="H91" s="42">
        <v>1</v>
      </c>
      <c r="I91" s="41">
        <f>IF(AND(ISNUMBER(D91),ISNUMBER(H91)),D91*H91,"")</f>
      </c>
      <c r="J91" s="87"/>
      <c r="K91" s="423"/>
      <c r="L91" s="424"/>
      <c r="M91" s="425"/>
      <c r="N91" s="3"/>
    </row>
    <row r="92" spans="1:14" s="2" customFormat="1" ht="25.5" customHeight="1">
      <c r="A92" s="59">
        <f t="shared" si="5"/>
        <v>92</v>
      </c>
      <c r="B92" s="250"/>
      <c r="C92" s="164" t="s">
        <v>67</v>
      </c>
      <c r="D92" s="77"/>
      <c r="E92" s="269"/>
      <c r="F92" s="270"/>
      <c r="G92" s="40"/>
      <c r="H92" s="78"/>
      <c r="I92" s="44">
        <f>IF(AND(ISNUMBER(I84),ISNUMBER(I85),ISNUMBER(I86),ISNUMBER(I87),ISNUMBER(I89),ISNUMBER(I90),ISNUMBER(I91)),SUM(I84:I87,I89:I91),"")</f>
      </c>
      <c r="J92" s="96"/>
      <c r="K92" s="426"/>
      <c r="L92" s="427"/>
      <c r="M92" s="428"/>
      <c r="N92" s="3"/>
    </row>
    <row r="93" spans="1:14" s="2" customFormat="1" ht="23.25" customHeight="1">
      <c r="A93" s="59">
        <f t="shared" si="5"/>
        <v>93</v>
      </c>
      <c r="B93" s="73"/>
      <c r="C93" s="160"/>
      <c r="D93" s="37"/>
      <c r="E93" s="74"/>
      <c r="F93" s="35"/>
      <c r="G93" s="35"/>
      <c r="H93" s="35"/>
      <c r="I93" s="34"/>
      <c r="J93" s="34"/>
      <c r="K93" s="65"/>
      <c r="L93" s="5"/>
      <c r="M93" s="4"/>
      <c r="N93" s="33"/>
    </row>
    <row r="94" spans="1:14" s="2" customFormat="1" ht="33.75" customHeight="1">
      <c r="A94" s="59">
        <f t="shared" si="5"/>
        <v>94</v>
      </c>
      <c r="B94" s="81" t="s">
        <v>68</v>
      </c>
      <c r="C94" s="160"/>
      <c r="D94" s="37"/>
      <c r="E94" s="36"/>
      <c r="F94" s="35"/>
      <c r="G94" s="35"/>
      <c r="H94" s="35"/>
      <c r="I94" s="34"/>
      <c r="J94" s="34"/>
      <c r="K94" s="65"/>
      <c r="L94" s="5"/>
      <c r="M94" s="4"/>
      <c r="N94" s="33"/>
    </row>
    <row r="95" spans="1:14" s="2" customFormat="1" ht="50.25" customHeight="1">
      <c r="A95" s="59">
        <f t="shared" si="5"/>
        <v>95</v>
      </c>
      <c r="B95" s="46"/>
      <c r="C95" s="161"/>
      <c r="D95" s="11" t="s">
        <v>5</v>
      </c>
      <c r="E95" s="269"/>
      <c r="F95" s="270"/>
      <c r="G95" s="40"/>
      <c r="H95" s="75" t="s">
        <v>13</v>
      </c>
      <c r="I95" s="76" t="s">
        <v>14</v>
      </c>
      <c r="J95" s="303"/>
      <c r="K95" s="454" t="s">
        <v>2</v>
      </c>
      <c r="L95" s="455"/>
      <c r="M95" s="456"/>
      <c r="N95" s="3"/>
    </row>
    <row r="96" spans="1:14" s="2" customFormat="1" ht="25.5" customHeight="1">
      <c r="A96" s="59">
        <f t="shared" si="5"/>
        <v>96</v>
      </c>
      <c r="B96" s="46"/>
      <c r="C96" s="165" t="s">
        <v>69</v>
      </c>
      <c r="D96" s="82"/>
      <c r="E96" s="82"/>
      <c r="F96" s="82"/>
      <c r="G96" s="82"/>
      <c r="H96" s="82"/>
      <c r="I96" s="82"/>
      <c r="J96" s="306"/>
      <c r="K96" s="420"/>
      <c r="L96" s="421"/>
      <c r="M96" s="422"/>
      <c r="N96" s="3"/>
    </row>
    <row r="97" spans="1:14" s="2" customFormat="1" ht="25.5" customHeight="1">
      <c r="A97" s="59">
        <f t="shared" si="5"/>
        <v>97</v>
      </c>
      <c r="B97" s="46"/>
      <c r="C97" s="165" t="s">
        <v>77</v>
      </c>
      <c r="D97" s="82"/>
      <c r="E97" s="82"/>
      <c r="F97" s="82"/>
      <c r="G97" s="82"/>
      <c r="H97" s="82"/>
      <c r="I97" s="82"/>
      <c r="J97" s="307"/>
      <c r="K97" s="423"/>
      <c r="L97" s="424"/>
      <c r="M97" s="425"/>
      <c r="N97" s="3"/>
    </row>
    <row r="98" spans="1:14" s="2" customFormat="1" ht="25.5" customHeight="1">
      <c r="A98" s="59">
        <f t="shared" si="5"/>
        <v>98</v>
      </c>
      <c r="B98" s="46"/>
      <c r="C98" s="158" t="s">
        <v>133</v>
      </c>
      <c r="D98" s="262"/>
      <c r="E98" s="269"/>
      <c r="F98" s="270"/>
      <c r="G98" s="40"/>
      <c r="H98" s="42">
        <v>0.05</v>
      </c>
      <c r="I98" s="41">
        <f>IF(AND(ISNUMBER(D98),ISNUMBER(H98)),D98*H98,"")</f>
      </c>
      <c r="J98" s="87"/>
      <c r="K98" s="423"/>
      <c r="L98" s="424"/>
      <c r="M98" s="425"/>
      <c r="N98" s="3"/>
    </row>
    <row r="99" spans="1:14" s="2" customFormat="1" ht="51.75" customHeight="1">
      <c r="A99" s="59">
        <f t="shared" si="5"/>
        <v>99</v>
      </c>
      <c r="B99" s="46"/>
      <c r="C99" s="158" t="s">
        <v>354</v>
      </c>
      <c r="D99" s="262"/>
      <c r="E99" s="269"/>
      <c r="F99" s="269"/>
      <c r="G99" s="40"/>
      <c r="H99" s="42">
        <v>0.05</v>
      </c>
      <c r="I99" s="41">
        <f aca="true" t="shared" si="6" ref="I99:I105">IF(AND(ISNUMBER(D99),ISNUMBER(H99)),D99*H99,"")</f>
      </c>
      <c r="J99" s="87"/>
      <c r="K99" s="423"/>
      <c r="L99" s="424"/>
      <c r="M99" s="425"/>
      <c r="N99" s="3"/>
    </row>
    <row r="100" spans="1:14" s="2" customFormat="1" ht="51.75" customHeight="1">
      <c r="A100" s="59">
        <f t="shared" si="5"/>
        <v>100</v>
      </c>
      <c r="B100" s="46"/>
      <c r="C100" s="158" t="s">
        <v>134</v>
      </c>
      <c r="D100" s="262"/>
      <c r="E100" s="269"/>
      <c r="F100" s="270"/>
      <c r="G100" s="40"/>
      <c r="H100" s="42">
        <v>0.1</v>
      </c>
      <c r="I100" s="41">
        <f t="shared" si="6"/>
      </c>
      <c r="J100" s="87"/>
      <c r="K100" s="423"/>
      <c r="L100" s="424"/>
      <c r="M100" s="425"/>
      <c r="N100" s="3"/>
    </row>
    <row r="101" spans="1:14" s="2" customFormat="1" ht="25.5" customHeight="1">
      <c r="A101" s="59">
        <f t="shared" si="5"/>
        <v>101</v>
      </c>
      <c r="B101" s="46"/>
      <c r="C101" s="158" t="s">
        <v>135</v>
      </c>
      <c r="D101" s="262"/>
      <c r="E101" s="269"/>
      <c r="F101" s="270"/>
      <c r="G101" s="40"/>
      <c r="H101" s="42">
        <v>0.1</v>
      </c>
      <c r="I101" s="41">
        <f t="shared" si="6"/>
      </c>
      <c r="J101" s="87"/>
      <c r="K101" s="423"/>
      <c r="L101" s="424"/>
      <c r="M101" s="425"/>
      <c r="N101" s="3"/>
    </row>
    <row r="102" spans="1:14" s="2" customFormat="1" ht="25.5" customHeight="1">
      <c r="A102" s="59">
        <f t="shared" si="5"/>
        <v>102</v>
      </c>
      <c r="B102" s="46"/>
      <c r="C102" s="163" t="s">
        <v>182</v>
      </c>
      <c r="D102" s="262"/>
      <c r="E102" s="269"/>
      <c r="F102" s="270"/>
      <c r="G102" s="40"/>
      <c r="H102" s="82"/>
      <c r="I102" s="82"/>
      <c r="J102" s="307"/>
      <c r="K102" s="423"/>
      <c r="L102" s="424"/>
      <c r="M102" s="425"/>
      <c r="N102" s="3"/>
    </row>
    <row r="103" spans="1:14" s="2" customFormat="1" ht="25.5" customHeight="1">
      <c r="A103" s="59">
        <f t="shared" si="5"/>
        <v>103</v>
      </c>
      <c r="B103" s="46"/>
      <c r="C103" s="192" t="s">
        <v>183</v>
      </c>
      <c r="D103" s="262"/>
      <c r="E103" s="269"/>
      <c r="F103" s="270"/>
      <c r="G103" s="40"/>
      <c r="H103" s="42">
        <v>0</v>
      </c>
      <c r="I103" s="41">
        <f>IF(AND(ISNUMBER(D103),ISNUMBER(H103)),D103*H103,"")</f>
      </c>
      <c r="J103" s="87"/>
      <c r="K103" s="423"/>
      <c r="L103" s="424"/>
      <c r="M103" s="425"/>
      <c r="N103" s="3"/>
    </row>
    <row r="104" spans="1:14" s="2" customFormat="1" ht="51.75" customHeight="1">
      <c r="A104" s="59">
        <f t="shared" si="5"/>
        <v>104</v>
      </c>
      <c r="B104" s="46"/>
      <c r="C104" s="192" t="s">
        <v>304</v>
      </c>
      <c r="D104" s="262"/>
      <c r="E104" s="269"/>
      <c r="F104" s="270"/>
      <c r="G104" s="40"/>
      <c r="H104" s="42">
        <v>0.05</v>
      </c>
      <c r="I104" s="41">
        <f t="shared" si="6"/>
      </c>
      <c r="J104" s="87"/>
      <c r="K104" s="423"/>
      <c r="L104" s="424"/>
      <c r="M104" s="425"/>
      <c r="N104" s="3"/>
    </row>
    <row r="105" spans="1:13" s="2" customFormat="1" ht="25.5" customHeight="1">
      <c r="A105" s="59">
        <f t="shared" si="5"/>
        <v>105</v>
      </c>
      <c r="B105" s="46"/>
      <c r="C105" s="192" t="s">
        <v>291</v>
      </c>
      <c r="D105" s="262"/>
      <c r="E105" s="269"/>
      <c r="F105" s="80"/>
      <c r="G105" s="40"/>
      <c r="H105" s="42">
        <v>1</v>
      </c>
      <c r="I105" s="41">
        <f t="shared" si="6"/>
      </c>
      <c r="J105" s="87"/>
      <c r="K105" s="423"/>
      <c r="L105" s="424"/>
      <c r="M105" s="425"/>
    </row>
    <row r="106" spans="1:13" s="2" customFormat="1" ht="25.5" customHeight="1">
      <c r="A106" s="59">
        <f t="shared" si="5"/>
        <v>106</v>
      </c>
      <c r="B106" s="46"/>
      <c r="C106" s="165" t="s">
        <v>193</v>
      </c>
      <c r="D106" s="83"/>
      <c r="E106" s="269"/>
      <c r="F106" s="270"/>
      <c r="G106" s="40"/>
      <c r="H106" s="82"/>
      <c r="I106" s="82"/>
      <c r="J106" s="307"/>
      <c r="K106" s="423"/>
      <c r="L106" s="424"/>
      <c r="M106" s="425"/>
    </row>
    <row r="107" spans="1:13" s="2" customFormat="1" ht="25.5" customHeight="1">
      <c r="A107" s="59">
        <f t="shared" si="5"/>
        <v>107</v>
      </c>
      <c r="B107" s="46"/>
      <c r="C107" s="165" t="s">
        <v>81</v>
      </c>
      <c r="D107" s="82"/>
      <c r="E107" s="269"/>
      <c r="F107" s="270"/>
      <c r="G107" s="40"/>
      <c r="H107" s="82"/>
      <c r="I107" s="82"/>
      <c r="J107" s="307"/>
      <c r="K107" s="423"/>
      <c r="L107" s="424"/>
      <c r="M107" s="425"/>
    </row>
    <row r="108" spans="1:13" s="2" customFormat="1" ht="25.5" customHeight="1">
      <c r="A108" s="59">
        <f t="shared" si="5"/>
        <v>108</v>
      </c>
      <c r="B108" s="46"/>
      <c r="C108" s="165" t="s">
        <v>136</v>
      </c>
      <c r="D108" s="82"/>
      <c r="E108" s="269"/>
      <c r="F108" s="270"/>
      <c r="G108" s="40"/>
      <c r="H108" s="82"/>
      <c r="I108" s="82"/>
      <c r="J108" s="307"/>
      <c r="K108" s="423"/>
      <c r="L108" s="424"/>
      <c r="M108" s="425"/>
    </row>
    <row r="109" spans="1:13" s="2" customFormat="1" ht="25.5" customHeight="1">
      <c r="A109" s="59">
        <f t="shared" si="5"/>
        <v>109</v>
      </c>
      <c r="B109" s="46"/>
      <c r="C109" s="158" t="s">
        <v>137</v>
      </c>
      <c r="D109" s="262"/>
      <c r="E109" s="269"/>
      <c r="F109" s="270"/>
      <c r="G109" s="40"/>
      <c r="H109" s="42">
        <v>0.05</v>
      </c>
      <c r="I109" s="41">
        <f>IF(AND(ISNUMBER(D109),ISNUMBER(H109)),D109*H109,"")</f>
      </c>
      <c r="J109" s="87"/>
      <c r="K109" s="423"/>
      <c r="L109" s="424"/>
      <c r="M109" s="425"/>
    </row>
    <row r="110" spans="1:13" s="2" customFormat="1" ht="25.5" customHeight="1">
      <c r="A110" s="59">
        <f t="shared" si="5"/>
        <v>110</v>
      </c>
      <c r="B110" s="46"/>
      <c r="C110" s="158" t="s">
        <v>138</v>
      </c>
      <c r="D110" s="262"/>
      <c r="E110" s="269"/>
      <c r="F110" s="270"/>
      <c r="G110" s="40"/>
      <c r="H110" s="42">
        <v>0.25</v>
      </c>
      <c r="I110" s="41">
        <f>IF(AND(ISNUMBER(D110),ISNUMBER(H110)),D110*H110,"")</f>
      </c>
      <c r="J110" s="87"/>
      <c r="K110" s="423"/>
      <c r="L110" s="424"/>
      <c r="M110" s="425"/>
    </row>
    <row r="111" spans="1:13" s="2" customFormat="1" ht="25.5" customHeight="1">
      <c r="A111" s="59">
        <f t="shared" si="5"/>
        <v>111</v>
      </c>
      <c r="B111" s="46"/>
      <c r="C111" s="165" t="s">
        <v>233</v>
      </c>
      <c r="D111" s="82"/>
      <c r="E111" s="269"/>
      <c r="F111" s="270"/>
      <c r="G111" s="40"/>
      <c r="H111" s="7"/>
      <c r="I111" s="43"/>
      <c r="J111" s="299"/>
      <c r="K111" s="423"/>
      <c r="L111" s="424"/>
      <c r="M111" s="425"/>
    </row>
    <row r="112" spans="1:13" s="2" customFormat="1" ht="25.5" customHeight="1">
      <c r="A112" s="59">
        <f t="shared" si="5"/>
        <v>112</v>
      </c>
      <c r="B112" s="46"/>
      <c r="C112" s="158" t="s">
        <v>305</v>
      </c>
      <c r="D112" s="262"/>
      <c r="E112" s="269"/>
      <c r="F112" s="270"/>
      <c r="G112" s="40"/>
      <c r="H112" s="42">
        <v>0.05</v>
      </c>
      <c r="I112" s="41">
        <f>IF(AND(ISNUMBER(D112),ISNUMBER(H112)),D112*H112,"")</f>
      </c>
      <c r="J112" s="87"/>
      <c r="K112" s="423"/>
      <c r="L112" s="424"/>
      <c r="M112" s="425"/>
    </row>
    <row r="113" spans="1:13" s="2" customFormat="1" ht="25.5" customHeight="1">
      <c r="A113" s="59">
        <f t="shared" si="5"/>
        <v>113</v>
      </c>
      <c r="B113" s="46"/>
      <c r="C113" s="158" t="s">
        <v>306</v>
      </c>
      <c r="D113" s="262"/>
      <c r="E113" s="40"/>
      <c r="F113" s="270"/>
      <c r="G113" s="40"/>
      <c r="H113" s="42">
        <v>0.25</v>
      </c>
      <c r="I113" s="41">
        <f>IF(AND(ISNUMBER(D113),ISNUMBER(H113)),D113*H113,"")</f>
      </c>
      <c r="J113" s="87"/>
      <c r="K113" s="423"/>
      <c r="L113" s="424"/>
      <c r="M113" s="425"/>
    </row>
    <row r="114" spans="1:13" s="2" customFormat="1" ht="25.5" customHeight="1">
      <c r="A114" s="59">
        <f t="shared" si="5"/>
        <v>114</v>
      </c>
      <c r="B114" s="46"/>
      <c r="C114" s="158" t="s">
        <v>139</v>
      </c>
      <c r="D114" s="40"/>
      <c r="E114" s="40"/>
      <c r="F114" s="40"/>
      <c r="G114" s="40"/>
      <c r="H114" s="40"/>
      <c r="I114" s="40"/>
      <c r="J114" s="305"/>
      <c r="K114" s="423"/>
      <c r="L114" s="424"/>
      <c r="M114" s="425"/>
    </row>
    <row r="115" spans="1:13" s="2" customFormat="1" ht="25.5" customHeight="1">
      <c r="A115" s="59">
        <f t="shared" si="5"/>
        <v>115</v>
      </c>
      <c r="B115" s="46"/>
      <c r="C115" s="158" t="s">
        <v>324</v>
      </c>
      <c r="D115" s="262"/>
      <c r="E115" s="40"/>
      <c r="F115" s="270"/>
      <c r="G115" s="270"/>
      <c r="H115" s="42">
        <v>0.05</v>
      </c>
      <c r="I115" s="41">
        <f>IF(AND(ISNUMBER(D115),ISNUMBER(H115)),D115*H115,"")</f>
      </c>
      <c r="J115" s="87"/>
      <c r="K115" s="423"/>
      <c r="L115" s="424"/>
      <c r="M115" s="425"/>
    </row>
    <row r="116" spans="1:13" s="2" customFormat="1" ht="25.5" customHeight="1">
      <c r="A116" s="59">
        <f t="shared" si="5"/>
        <v>116</v>
      </c>
      <c r="B116" s="46"/>
      <c r="C116" s="158" t="s">
        <v>325</v>
      </c>
      <c r="D116" s="262"/>
      <c r="E116" s="40"/>
      <c r="F116" s="270"/>
      <c r="G116" s="270"/>
      <c r="H116" s="42">
        <v>0.25</v>
      </c>
      <c r="I116" s="41">
        <f>IF(AND(ISNUMBER(D116),ISNUMBER(H116)),D116*H116,"")</f>
      </c>
      <c r="J116" s="87"/>
      <c r="K116" s="423"/>
      <c r="L116" s="424"/>
      <c r="M116" s="425"/>
    </row>
    <row r="117" spans="1:17" s="1" customFormat="1" ht="25.5" customHeight="1">
      <c r="A117" s="59">
        <f t="shared" si="5"/>
        <v>117</v>
      </c>
      <c r="B117" s="46"/>
      <c r="C117" s="158" t="s">
        <v>140</v>
      </c>
      <c r="D117" s="83"/>
      <c r="E117" s="40"/>
      <c r="F117" s="270"/>
      <c r="G117" s="270"/>
      <c r="H117" s="270"/>
      <c r="I117" s="274" t="s">
        <v>15</v>
      </c>
      <c r="J117" s="308"/>
      <c r="K117" s="423"/>
      <c r="L117" s="424"/>
      <c r="M117" s="425"/>
      <c r="N117" s="2"/>
      <c r="O117" s="2"/>
      <c r="P117" s="2"/>
      <c r="Q117" s="2"/>
    </row>
    <row r="118" spans="1:17" s="1" customFormat="1" ht="25.5" customHeight="1">
      <c r="A118" s="59">
        <f t="shared" si="5"/>
        <v>118</v>
      </c>
      <c r="B118" s="46"/>
      <c r="C118" s="158" t="s">
        <v>166</v>
      </c>
      <c r="D118" s="262"/>
      <c r="E118" s="40"/>
      <c r="F118" s="270"/>
      <c r="G118" s="270"/>
      <c r="H118" s="42">
        <v>0.05</v>
      </c>
      <c r="I118" s="41">
        <f>IF(AND(ISNUMBER(D118),ISNUMBER(H118)),D118*H118,"")</f>
      </c>
      <c r="J118" s="87"/>
      <c r="K118" s="423"/>
      <c r="L118" s="424"/>
      <c r="M118" s="425"/>
      <c r="N118" s="2"/>
      <c r="O118" s="2"/>
      <c r="P118" s="2"/>
      <c r="Q118" s="2"/>
    </row>
    <row r="119" spans="1:17" s="1" customFormat="1" ht="25.5" customHeight="1">
      <c r="A119" s="59">
        <f t="shared" si="5"/>
        <v>119</v>
      </c>
      <c r="B119" s="46"/>
      <c r="C119" s="158" t="s">
        <v>167</v>
      </c>
      <c r="D119" s="262"/>
      <c r="E119" s="40"/>
      <c r="F119" s="270"/>
      <c r="G119" s="270"/>
      <c r="H119" s="42">
        <v>0.25</v>
      </c>
      <c r="I119" s="41">
        <f>IF(AND(ISNUMBER(D119),ISNUMBER(H119)),D119*H119,"")</f>
      </c>
      <c r="J119" s="87"/>
      <c r="K119" s="423"/>
      <c r="L119" s="424"/>
      <c r="M119" s="425"/>
      <c r="N119" s="2"/>
      <c r="O119" s="2"/>
      <c r="P119" s="2"/>
      <c r="Q119" s="2"/>
    </row>
    <row r="120" spans="1:17" s="1" customFormat="1" ht="25.5" customHeight="1">
      <c r="A120" s="59">
        <f t="shared" si="5"/>
        <v>120</v>
      </c>
      <c r="B120" s="46"/>
      <c r="C120" s="167" t="s">
        <v>97</v>
      </c>
      <c r="D120" s="82"/>
      <c r="E120" s="269"/>
      <c r="F120" s="270"/>
      <c r="G120" s="40"/>
      <c r="H120" s="82"/>
      <c r="I120" s="207"/>
      <c r="J120" s="307"/>
      <c r="K120" s="423"/>
      <c r="L120" s="424"/>
      <c r="M120" s="425"/>
      <c r="N120" s="2"/>
      <c r="O120" s="2"/>
      <c r="P120" s="2"/>
      <c r="Q120" s="2"/>
    </row>
    <row r="121" spans="1:17" s="1" customFormat="1" ht="25.5" customHeight="1">
      <c r="A121" s="59">
        <f t="shared" si="5"/>
        <v>121</v>
      </c>
      <c r="B121" s="46"/>
      <c r="C121" s="168" t="s">
        <v>141</v>
      </c>
      <c r="D121" s="370"/>
      <c r="E121" s="269"/>
      <c r="F121" s="270"/>
      <c r="G121" s="40"/>
      <c r="H121" s="84"/>
      <c r="I121" s="85"/>
      <c r="J121" s="309"/>
      <c r="K121" s="423"/>
      <c r="L121" s="424"/>
      <c r="M121" s="425"/>
      <c r="N121" s="2"/>
      <c r="O121" s="2"/>
      <c r="P121" s="2"/>
      <c r="Q121" s="2"/>
    </row>
    <row r="122" spans="1:17" s="1" customFormat="1" ht="25.5" customHeight="1">
      <c r="A122" s="59">
        <f t="shared" si="5"/>
        <v>122</v>
      </c>
      <c r="B122" s="46"/>
      <c r="C122" s="169" t="s">
        <v>142</v>
      </c>
      <c r="D122" s="262"/>
      <c r="E122" s="269"/>
      <c r="F122" s="270"/>
      <c r="G122" s="40"/>
      <c r="H122" s="86">
        <v>0.2</v>
      </c>
      <c r="I122" s="87">
        <f>IF(AND(ISNUMBER(D122),ISNUMBER(H122)),D122*H122,"")</f>
      </c>
      <c r="J122" s="294"/>
      <c r="K122" s="423"/>
      <c r="L122" s="424"/>
      <c r="M122" s="425"/>
      <c r="N122" s="2"/>
      <c r="O122" s="2"/>
      <c r="P122" s="2"/>
      <c r="Q122" s="2"/>
    </row>
    <row r="123" spans="1:17" s="93" customFormat="1" ht="25.5" customHeight="1">
      <c r="A123" s="59">
        <f t="shared" si="5"/>
        <v>123</v>
      </c>
      <c r="B123" s="88"/>
      <c r="C123" s="169" t="s">
        <v>143</v>
      </c>
      <c r="D123" s="262"/>
      <c r="E123" s="89"/>
      <c r="F123" s="90"/>
      <c r="G123" s="228"/>
      <c r="H123" s="86">
        <v>0.4</v>
      </c>
      <c r="I123" s="91">
        <f>IF(AND(ISNUMBER(D123),ISNUMBER(H123)),D123*H123,"")</f>
      </c>
      <c r="J123" s="310"/>
      <c r="K123" s="423"/>
      <c r="L123" s="424"/>
      <c r="M123" s="425"/>
      <c r="N123" s="92"/>
      <c r="O123" s="92"/>
      <c r="P123" s="92"/>
      <c r="Q123" s="92"/>
    </row>
    <row r="124" spans="1:17" s="1" customFormat="1" ht="25.5" customHeight="1">
      <c r="A124" s="59">
        <f t="shared" si="5"/>
        <v>124</v>
      </c>
      <c r="B124" s="46"/>
      <c r="C124" s="168" t="s">
        <v>234</v>
      </c>
      <c r="D124" s="371"/>
      <c r="E124" s="269"/>
      <c r="F124" s="270"/>
      <c r="G124" s="40"/>
      <c r="H124" s="84"/>
      <c r="I124" s="94"/>
      <c r="J124" s="311"/>
      <c r="K124" s="423"/>
      <c r="L124" s="424"/>
      <c r="M124" s="425"/>
      <c r="N124" s="2"/>
      <c r="O124" s="2"/>
      <c r="P124" s="2"/>
      <c r="Q124" s="2"/>
    </row>
    <row r="125" spans="1:17" s="1" customFormat="1" ht="25.5" customHeight="1">
      <c r="A125" s="59">
        <f t="shared" si="5"/>
        <v>125</v>
      </c>
      <c r="B125" s="46"/>
      <c r="C125" s="169" t="s">
        <v>144</v>
      </c>
      <c r="D125" s="372"/>
      <c r="E125" s="269"/>
      <c r="F125" s="270"/>
      <c r="G125" s="40"/>
      <c r="H125" s="86">
        <v>0.2</v>
      </c>
      <c r="I125" s="95">
        <f>IF(AND(ISNUMBER(D125),ISNUMBER(H125)),D125*H125,"")</f>
      </c>
      <c r="J125" s="312"/>
      <c r="K125" s="423"/>
      <c r="L125" s="424"/>
      <c r="M125" s="425"/>
      <c r="N125" s="2"/>
      <c r="O125" s="2"/>
      <c r="P125" s="2"/>
      <c r="Q125" s="2"/>
    </row>
    <row r="126" spans="1:17" s="93" customFormat="1" ht="25.5" customHeight="1">
      <c r="A126" s="59">
        <f t="shared" si="5"/>
        <v>126</v>
      </c>
      <c r="B126" s="88"/>
      <c r="C126" s="169" t="s">
        <v>145</v>
      </c>
      <c r="D126" s="372"/>
      <c r="E126" s="89"/>
      <c r="F126" s="90"/>
      <c r="G126" s="228"/>
      <c r="H126" s="86">
        <v>0.4</v>
      </c>
      <c r="I126" s="95">
        <f>IF(AND(ISNUMBER(D126),ISNUMBER(H126)),D126*H126,"")</f>
      </c>
      <c r="J126" s="312"/>
      <c r="K126" s="423"/>
      <c r="L126" s="424"/>
      <c r="M126" s="425"/>
      <c r="N126" s="92"/>
      <c r="O126" s="92"/>
      <c r="P126" s="92"/>
      <c r="Q126" s="92"/>
    </row>
    <row r="127" spans="1:17" s="1" customFormat="1" ht="25.5" customHeight="1">
      <c r="A127" s="59">
        <f t="shared" si="5"/>
        <v>127</v>
      </c>
      <c r="B127" s="46"/>
      <c r="C127" s="204" t="s">
        <v>146</v>
      </c>
      <c r="D127" s="372"/>
      <c r="E127" s="269"/>
      <c r="F127" s="270"/>
      <c r="G127" s="40"/>
      <c r="H127" s="42">
        <v>0.25</v>
      </c>
      <c r="I127" s="87">
        <f>IF(AND(ISNUMBER(D127),ISNUMBER(H127)),D127*H127,"")</f>
      </c>
      <c r="J127" s="294"/>
      <c r="K127" s="423"/>
      <c r="L127" s="424"/>
      <c r="M127" s="425"/>
      <c r="N127" s="2"/>
      <c r="O127" s="2"/>
      <c r="P127" s="2"/>
      <c r="Q127" s="2"/>
    </row>
    <row r="128" spans="1:17" s="1" customFormat="1" ht="25.5" customHeight="1">
      <c r="A128" s="59">
        <f t="shared" si="5"/>
        <v>128</v>
      </c>
      <c r="B128" s="46"/>
      <c r="C128" s="158" t="s">
        <v>147</v>
      </c>
      <c r="D128" s="372"/>
      <c r="E128" s="269"/>
      <c r="F128" s="270"/>
      <c r="G128" s="40"/>
      <c r="H128" s="42">
        <v>1</v>
      </c>
      <c r="I128" s="87">
        <f>IF(AND(ISNUMBER(D128),ISNUMBER(H128)),D128*H128,"")</f>
      </c>
      <c r="J128" s="294"/>
      <c r="K128" s="423"/>
      <c r="L128" s="424"/>
      <c r="M128" s="425"/>
      <c r="N128" s="2"/>
      <c r="O128" s="2"/>
      <c r="P128" s="2"/>
      <c r="Q128" s="2"/>
    </row>
    <row r="129" spans="1:13" s="2" customFormat="1" ht="25.5" customHeight="1">
      <c r="A129" s="59">
        <f t="shared" si="5"/>
        <v>129</v>
      </c>
      <c r="B129" s="46"/>
      <c r="C129" s="158" t="s">
        <v>148</v>
      </c>
      <c r="D129" s="372"/>
      <c r="E129" s="269"/>
      <c r="F129" s="270"/>
      <c r="G129" s="40"/>
      <c r="H129" s="42">
        <v>1</v>
      </c>
      <c r="I129" s="87">
        <f>IF(AND(ISNUMBER(D129),ISNUMBER(H129)),D129*H129,"")</f>
      </c>
      <c r="J129" s="294"/>
      <c r="K129" s="423"/>
      <c r="L129" s="424"/>
      <c r="M129" s="425"/>
    </row>
    <row r="130" spans="1:13" s="2" customFormat="1" ht="25.5" customHeight="1">
      <c r="A130" s="59">
        <f t="shared" si="5"/>
        <v>130</v>
      </c>
      <c r="B130" s="46"/>
      <c r="C130" s="253" t="s">
        <v>307</v>
      </c>
      <c r="D130" s="372"/>
      <c r="E130" s="269"/>
      <c r="F130" s="270"/>
      <c r="G130" s="40"/>
      <c r="H130" s="42">
        <v>0</v>
      </c>
      <c r="I130" s="87">
        <f aca="true" t="shared" si="7" ref="I130:I135">IF(AND(ISNUMBER(D130),ISNUMBER(H130)),D130*H130,"")</f>
      </c>
      <c r="J130" s="294"/>
      <c r="K130" s="423"/>
      <c r="L130" s="424"/>
      <c r="M130" s="425"/>
    </row>
    <row r="131" spans="1:13" s="2" customFormat="1" ht="25.5" customHeight="1">
      <c r="A131" s="59">
        <f t="shared" si="5"/>
        <v>131</v>
      </c>
      <c r="B131" s="46"/>
      <c r="C131" s="165" t="s">
        <v>242</v>
      </c>
      <c r="D131" s="372"/>
      <c r="E131" s="269"/>
      <c r="F131" s="270"/>
      <c r="G131" s="40"/>
      <c r="H131" s="40"/>
      <c r="I131" s="270"/>
      <c r="J131" s="295"/>
      <c r="K131" s="423"/>
      <c r="L131" s="424"/>
      <c r="M131" s="425"/>
    </row>
    <row r="132" spans="1:13" s="2" customFormat="1" ht="25.5" customHeight="1">
      <c r="A132" s="59">
        <f t="shared" si="5"/>
        <v>132</v>
      </c>
      <c r="B132" s="46"/>
      <c r="C132" s="253" t="s">
        <v>241</v>
      </c>
      <c r="D132" s="263" t="b">
        <f>IF(AND(ISNUMBER(D131),ISNUMBER(D297)),MAX((D131-D297),0))</f>
        <v>0</v>
      </c>
      <c r="E132" s="269"/>
      <c r="F132" s="270"/>
      <c r="G132" s="40"/>
      <c r="H132" s="42">
        <v>1</v>
      </c>
      <c r="I132" s="87">
        <f>IF(AND(ISNUMBER(D132),ISNUMBER(H132)),D132*H132,"")</f>
      </c>
      <c r="J132" s="294"/>
      <c r="K132" s="423"/>
      <c r="L132" s="424"/>
      <c r="M132" s="425"/>
    </row>
    <row r="133" spans="1:13" s="2" customFormat="1" ht="25.5" customHeight="1">
      <c r="A133" s="59">
        <f aca="true" t="shared" si="8" ref="A133:A196">A132+1</f>
        <v>133</v>
      </c>
      <c r="B133" s="46"/>
      <c r="C133" s="162" t="s">
        <v>194</v>
      </c>
      <c r="D133" s="258"/>
      <c r="E133" s="269"/>
      <c r="F133" s="270"/>
      <c r="G133" s="40"/>
      <c r="H133" s="42">
        <v>1</v>
      </c>
      <c r="I133" s="87">
        <f t="shared" si="7"/>
      </c>
      <c r="J133" s="294"/>
      <c r="K133" s="423"/>
      <c r="L133" s="424"/>
      <c r="M133" s="425"/>
    </row>
    <row r="134" spans="1:13" s="2" customFormat="1" ht="25.5" customHeight="1">
      <c r="A134" s="59">
        <f t="shared" si="8"/>
        <v>134</v>
      </c>
      <c r="B134" s="46"/>
      <c r="C134" s="158" t="s">
        <v>16</v>
      </c>
      <c r="D134" s="258"/>
      <c r="E134" s="269"/>
      <c r="F134" s="270"/>
      <c r="G134" s="40"/>
      <c r="H134" s="42">
        <v>1</v>
      </c>
      <c r="I134" s="87">
        <f t="shared" si="7"/>
      </c>
      <c r="J134" s="294"/>
      <c r="K134" s="423"/>
      <c r="L134" s="424"/>
      <c r="M134" s="425"/>
    </row>
    <row r="135" spans="1:13" s="2" customFormat="1" ht="25.5" customHeight="1">
      <c r="A135" s="59">
        <f t="shared" si="8"/>
        <v>135</v>
      </c>
      <c r="B135" s="46"/>
      <c r="C135" s="192" t="s">
        <v>195</v>
      </c>
      <c r="D135" s="258"/>
      <c r="E135" s="269"/>
      <c r="F135" s="270"/>
      <c r="G135" s="40"/>
      <c r="H135" s="42">
        <v>1</v>
      </c>
      <c r="I135" s="87">
        <f t="shared" si="7"/>
      </c>
      <c r="J135" s="294"/>
      <c r="K135" s="423"/>
      <c r="L135" s="424"/>
      <c r="M135" s="425"/>
    </row>
    <row r="136" spans="1:13" s="2" customFormat="1" ht="25.5" customHeight="1">
      <c r="A136" s="59">
        <f t="shared" si="8"/>
        <v>136</v>
      </c>
      <c r="B136" s="46"/>
      <c r="C136" s="170" t="s">
        <v>17</v>
      </c>
      <c r="D136" s="451"/>
      <c r="E136" s="452"/>
      <c r="F136" s="452"/>
      <c r="G136" s="452"/>
      <c r="H136" s="453"/>
      <c r="I136" s="96">
        <f>IF(AND(ISNUMBER(I98),ISNUMBER(I99),ISNUMBER(I100),ISNUMBER(I101),ISNUMBER(I103),ISNUMBER(I104),ISNUMBER(I105),ISNUMBER(I109),ISNUMBER(I110),ISNUMBER(I112),ISNUMBER(I113),ISNUMBER(I115),ISNUMBER(I116),ISNUMBER(I118),ISNUMBER(I119),ISNUMBER(I122),ISNUMBER(I123),ISNUMBER(I125),ISNUMBER(I126),ISNUMBER(I127),ISNUMBER(I128),ISNUMBER(I129),ISNUMBER(I130),ISNUMBER(I132),ISNUMBER(I133),ISNUMBER(I134),ISNUMBER(I135)),SUM(I98:I101,I103:I105,I109:I110,I112:I113,I115:I116,I118:I119,I122:I123,I125:I130,I132:I135),"")</f>
      </c>
      <c r="J136" s="302"/>
      <c r="K136" s="426"/>
      <c r="L136" s="427"/>
      <c r="M136" s="428"/>
    </row>
    <row r="137" spans="1:13" s="2" customFormat="1" ht="23.25" customHeight="1">
      <c r="A137" s="59">
        <f t="shared" si="8"/>
        <v>137</v>
      </c>
      <c r="B137" s="46"/>
      <c r="C137" s="171"/>
      <c r="D137" s="97"/>
      <c r="E137" s="32"/>
      <c r="F137" s="32"/>
      <c r="G137" s="32"/>
      <c r="H137" s="32"/>
      <c r="I137" s="97"/>
      <c r="J137" s="97"/>
      <c r="K137" s="65"/>
      <c r="L137" s="5"/>
      <c r="M137" s="4"/>
    </row>
    <row r="138" spans="1:13" s="2" customFormat="1" ht="51.75" customHeight="1">
      <c r="A138" s="59">
        <f t="shared" si="8"/>
        <v>138</v>
      </c>
      <c r="B138" s="46"/>
      <c r="C138" s="158" t="s">
        <v>235</v>
      </c>
      <c r="D138" s="272"/>
      <c r="E138" s="269"/>
      <c r="F138" s="270"/>
      <c r="G138" s="40"/>
      <c r="H138" s="7"/>
      <c r="I138" s="98"/>
      <c r="J138" s="98"/>
      <c r="K138" s="444" t="s">
        <v>2</v>
      </c>
      <c r="L138" s="444"/>
      <c r="M138" s="444"/>
    </row>
    <row r="139" spans="1:13" s="2" customFormat="1" ht="25.5" customHeight="1">
      <c r="A139" s="59">
        <f t="shared" si="8"/>
        <v>139</v>
      </c>
      <c r="B139" s="46"/>
      <c r="C139" s="201" t="s">
        <v>197</v>
      </c>
      <c r="D139" s="262"/>
      <c r="E139" s="269"/>
      <c r="F139" s="270"/>
      <c r="G139" s="40"/>
      <c r="H139" s="7"/>
      <c r="I139" s="98"/>
      <c r="J139" s="313"/>
      <c r="K139" s="420"/>
      <c r="L139" s="421"/>
      <c r="M139" s="422"/>
    </row>
    <row r="140" spans="1:14" s="2" customFormat="1" ht="25.5" customHeight="1">
      <c r="A140" s="59">
        <f t="shared" si="8"/>
        <v>140</v>
      </c>
      <c r="B140" s="46"/>
      <c r="C140" s="222" t="s">
        <v>326</v>
      </c>
      <c r="D140" s="52" t="str">
        <f>IF((D139&lt;=D128+D129),"Pass","Fail")</f>
        <v>Pass</v>
      </c>
      <c r="E140" s="269"/>
      <c r="F140" s="270"/>
      <c r="G140" s="40"/>
      <c r="H140" s="7"/>
      <c r="I140" s="98"/>
      <c r="J140" s="299"/>
      <c r="K140" s="423"/>
      <c r="L140" s="424"/>
      <c r="M140" s="425"/>
      <c r="N140" s="3"/>
    </row>
    <row r="141" spans="1:14" s="2" customFormat="1" ht="25.5" customHeight="1">
      <c r="A141" s="59">
        <f t="shared" si="8"/>
        <v>141</v>
      </c>
      <c r="B141" s="46"/>
      <c r="C141" s="202" t="s">
        <v>98</v>
      </c>
      <c r="D141" s="262"/>
      <c r="E141" s="269"/>
      <c r="F141" s="270"/>
      <c r="G141" s="40"/>
      <c r="H141" s="7"/>
      <c r="I141" s="98"/>
      <c r="J141" s="299"/>
      <c r="K141" s="423"/>
      <c r="L141" s="424"/>
      <c r="M141" s="425"/>
      <c r="N141" s="3"/>
    </row>
    <row r="142" spans="1:14" s="2" customFormat="1" ht="25.5" customHeight="1">
      <c r="A142" s="59">
        <f t="shared" si="8"/>
        <v>142</v>
      </c>
      <c r="B142" s="46"/>
      <c r="C142" s="222" t="s">
        <v>327</v>
      </c>
      <c r="D142" s="52" t="str">
        <f>IF((D141&lt;=D128+D129),"Pass","Fail")</f>
        <v>Pass</v>
      </c>
      <c r="E142" s="269"/>
      <c r="F142" s="270"/>
      <c r="G142" s="40"/>
      <c r="H142" s="7"/>
      <c r="I142" s="98"/>
      <c r="J142" s="299"/>
      <c r="K142" s="423"/>
      <c r="L142" s="424"/>
      <c r="M142" s="425"/>
      <c r="N142" s="3"/>
    </row>
    <row r="143" spans="1:14" s="2" customFormat="1" ht="25.5" customHeight="1">
      <c r="A143" s="59">
        <f t="shared" si="8"/>
        <v>143</v>
      </c>
      <c r="B143" s="46"/>
      <c r="C143" s="172" t="s">
        <v>196</v>
      </c>
      <c r="D143" s="262"/>
      <c r="E143" s="269"/>
      <c r="F143" s="270"/>
      <c r="G143" s="40"/>
      <c r="H143" s="7"/>
      <c r="I143" s="98"/>
      <c r="J143" s="299"/>
      <c r="K143" s="423"/>
      <c r="L143" s="424"/>
      <c r="M143" s="425"/>
      <c r="N143" s="3"/>
    </row>
    <row r="144" spans="1:14" s="2" customFormat="1" ht="25.5" customHeight="1">
      <c r="A144" s="59">
        <f t="shared" si="8"/>
        <v>144</v>
      </c>
      <c r="B144" s="46"/>
      <c r="C144" s="222" t="s">
        <v>328</v>
      </c>
      <c r="D144" s="52" t="str">
        <f>IF((D143&lt;=SUM(D122:D123,D125:D129)),"Pass","Fail")</f>
        <v>Pass</v>
      </c>
      <c r="E144" s="269"/>
      <c r="F144" s="270"/>
      <c r="G144" s="40"/>
      <c r="H144" s="7"/>
      <c r="I144" s="98"/>
      <c r="J144" s="314"/>
      <c r="K144" s="426"/>
      <c r="L144" s="427"/>
      <c r="M144" s="428"/>
      <c r="N144" s="3"/>
    </row>
    <row r="145" spans="1:14" s="2" customFormat="1" ht="23.25" customHeight="1">
      <c r="A145" s="59">
        <f t="shared" si="8"/>
        <v>145</v>
      </c>
      <c r="B145" s="46"/>
      <c r="C145" s="160"/>
      <c r="D145" s="37"/>
      <c r="E145" s="36"/>
      <c r="F145" s="35"/>
      <c r="G145" s="35"/>
      <c r="H145" s="35"/>
      <c r="I145" s="34"/>
      <c r="J145" s="34"/>
      <c r="K145" s="65"/>
      <c r="L145" s="5"/>
      <c r="M145" s="4"/>
      <c r="N145" s="33"/>
    </row>
    <row r="146" spans="1:14" s="2" customFormat="1" ht="23.25" customHeight="1">
      <c r="A146" s="59">
        <f t="shared" si="8"/>
        <v>146</v>
      </c>
      <c r="B146" s="73" t="s">
        <v>245</v>
      </c>
      <c r="C146" s="173"/>
      <c r="D146" s="37"/>
      <c r="E146" s="36"/>
      <c r="F146" s="35"/>
      <c r="G146" s="35"/>
      <c r="H146" s="35"/>
      <c r="I146" s="34"/>
      <c r="J146" s="34"/>
      <c r="K146" s="65"/>
      <c r="L146" s="5"/>
      <c r="M146" s="4"/>
      <c r="N146" s="33"/>
    </row>
    <row r="147" spans="1:14" s="2" customFormat="1" ht="49.5" customHeight="1">
      <c r="A147" s="59">
        <f t="shared" si="8"/>
        <v>147</v>
      </c>
      <c r="B147" s="46"/>
      <c r="C147" s="174"/>
      <c r="D147" s="99" t="s">
        <v>18</v>
      </c>
      <c r="E147" s="10" t="s">
        <v>19</v>
      </c>
      <c r="F147" s="43"/>
      <c r="G147" s="227"/>
      <c r="H147" s="75" t="s">
        <v>13</v>
      </c>
      <c r="I147" s="76" t="s">
        <v>14</v>
      </c>
      <c r="J147" s="303"/>
      <c r="K147" s="444" t="s">
        <v>2</v>
      </c>
      <c r="L147" s="444"/>
      <c r="M147" s="444"/>
      <c r="N147" s="3"/>
    </row>
    <row r="148" spans="1:14" s="2" customFormat="1" ht="25.5" customHeight="1">
      <c r="A148" s="59">
        <f t="shared" si="8"/>
        <v>148</v>
      </c>
      <c r="B148" s="46"/>
      <c r="C148" s="203" t="s">
        <v>316</v>
      </c>
      <c r="D148" s="370"/>
      <c r="E148" s="370"/>
      <c r="F148" s="43"/>
      <c r="G148" s="43"/>
      <c r="H148" s="100"/>
      <c r="I148" s="206"/>
      <c r="J148" s="315"/>
      <c r="K148" s="435"/>
      <c r="L148" s="436"/>
      <c r="M148" s="437"/>
      <c r="N148" s="3"/>
    </row>
    <row r="149" spans="1:14" s="2" customFormat="1" ht="25.5" customHeight="1">
      <c r="A149" s="59">
        <f t="shared" si="8"/>
        <v>149</v>
      </c>
      <c r="B149" s="46"/>
      <c r="C149" s="175" t="s">
        <v>198</v>
      </c>
      <c r="D149" s="262"/>
      <c r="E149" s="262"/>
      <c r="F149" s="43"/>
      <c r="G149" s="43"/>
      <c r="H149" s="86">
        <v>0</v>
      </c>
      <c r="I149" s="39">
        <f>IF(AND(ISNUMBER(D149),ISNUMBER(H149)),D149*H149,"")</f>
      </c>
      <c r="J149" s="310"/>
      <c r="K149" s="438"/>
      <c r="L149" s="439"/>
      <c r="M149" s="440"/>
      <c r="N149" s="3"/>
    </row>
    <row r="150" spans="1:14" s="2" customFormat="1" ht="25.5" customHeight="1">
      <c r="A150" s="59">
        <f t="shared" si="8"/>
        <v>150</v>
      </c>
      <c r="B150" s="46"/>
      <c r="C150" s="176" t="s">
        <v>82</v>
      </c>
      <c r="D150" s="262"/>
      <c r="E150" s="262"/>
      <c r="F150" s="101"/>
      <c r="G150" s="101"/>
      <c r="H150" s="102">
        <v>0</v>
      </c>
      <c r="I150" s="39">
        <f>IF(AND(ISNUMBER(D150),ISNUMBER(H150)),D150*H150,"")</f>
      </c>
      <c r="J150" s="310"/>
      <c r="K150" s="438"/>
      <c r="L150" s="439"/>
      <c r="M150" s="440"/>
      <c r="N150" s="3"/>
    </row>
    <row r="151" spans="1:14" s="2" customFormat="1" ht="25.5" customHeight="1">
      <c r="A151" s="59">
        <f t="shared" si="8"/>
        <v>151</v>
      </c>
      <c r="B151" s="46"/>
      <c r="C151" s="176" t="s">
        <v>295</v>
      </c>
      <c r="D151" s="262"/>
      <c r="E151" s="262"/>
      <c r="F151" s="101"/>
      <c r="G151" s="101"/>
      <c r="H151" s="103"/>
      <c r="I151" s="43"/>
      <c r="J151" s="299"/>
      <c r="K151" s="438"/>
      <c r="L151" s="439"/>
      <c r="M151" s="440"/>
      <c r="N151" s="3"/>
    </row>
    <row r="152" spans="1:14" s="2" customFormat="1" ht="25.5" customHeight="1">
      <c r="A152" s="59">
        <f t="shared" si="8"/>
        <v>152</v>
      </c>
      <c r="B152" s="46"/>
      <c r="C152" s="222" t="s">
        <v>329</v>
      </c>
      <c r="D152" s="52" t="str">
        <f>IF(D151&lt;=(D149+D150),"Pass","Fail")</f>
        <v>Pass</v>
      </c>
      <c r="E152" s="52" t="str">
        <f>IF(E151&lt;=(E149+E150),"Pass","Fail")</f>
        <v>Pass</v>
      </c>
      <c r="F152" s="270"/>
      <c r="G152" s="270"/>
      <c r="H152" s="270"/>
      <c r="I152" s="49"/>
      <c r="J152" s="296"/>
      <c r="K152" s="438"/>
      <c r="L152" s="439"/>
      <c r="M152" s="440"/>
      <c r="N152" s="3"/>
    </row>
    <row r="153" spans="1:14" s="2" customFormat="1" ht="25.5" customHeight="1">
      <c r="A153" s="59">
        <f t="shared" si="8"/>
        <v>153</v>
      </c>
      <c r="B153" s="46"/>
      <c r="C153" s="177" t="s">
        <v>317</v>
      </c>
      <c r="D153" s="83"/>
      <c r="E153" s="83"/>
      <c r="F153" s="43"/>
      <c r="G153" s="43"/>
      <c r="H153" s="104"/>
      <c r="I153" s="206"/>
      <c r="J153" s="309"/>
      <c r="K153" s="438"/>
      <c r="L153" s="439"/>
      <c r="M153" s="440"/>
      <c r="N153" s="3"/>
    </row>
    <row r="154" spans="1:14" s="2" customFormat="1" ht="25.5" customHeight="1">
      <c r="A154" s="59">
        <f t="shared" si="8"/>
        <v>154</v>
      </c>
      <c r="B154" s="46"/>
      <c r="C154" s="175" t="s">
        <v>199</v>
      </c>
      <c r="D154" s="262"/>
      <c r="E154" s="262"/>
      <c r="F154" s="43"/>
      <c r="G154" s="43"/>
      <c r="H154" s="86">
        <v>0</v>
      </c>
      <c r="I154" s="39">
        <f>IF(AND(ISNUMBER(D154),ISNUMBER(H154)),D154*H154,"")</f>
      </c>
      <c r="J154" s="310"/>
      <c r="K154" s="438"/>
      <c r="L154" s="439"/>
      <c r="M154" s="440"/>
      <c r="N154" s="3"/>
    </row>
    <row r="155" spans="1:14" s="2" customFormat="1" ht="25.5" customHeight="1">
      <c r="A155" s="59">
        <f t="shared" si="8"/>
        <v>155</v>
      </c>
      <c r="B155" s="46"/>
      <c r="C155" s="176" t="s">
        <v>83</v>
      </c>
      <c r="D155" s="262"/>
      <c r="E155" s="262"/>
      <c r="F155" s="101"/>
      <c r="G155" s="101"/>
      <c r="H155" s="102">
        <v>0.15</v>
      </c>
      <c r="I155" s="39">
        <f>IF(AND(ISNUMBER(D155),ISNUMBER(H155)),D155*H155,"")</f>
      </c>
      <c r="J155" s="310"/>
      <c r="K155" s="438"/>
      <c r="L155" s="439"/>
      <c r="M155" s="440"/>
      <c r="N155" s="3"/>
    </row>
    <row r="156" spans="1:14" s="2" customFormat="1" ht="25.5" customHeight="1">
      <c r="A156" s="59">
        <f t="shared" si="8"/>
        <v>156</v>
      </c>
      <c r="B156" s="46"/>
      <c r="C156" s="176" t="s">
        <v>295</v>
      </c>
      <c r="D156" s="262"/>
      <c r="E156" s="262"/>
      <c r="F156" s="101"/>
      <c r="G156" s="101"/>
      <c r="H156" s="103"/>
      <c r="I156" s="43"/>
      <c r="J156" s="299"/>
      <c r="K156" s="438"/>
      <c r="L156" s="439"/>
      <c r="M156" s="440"/>
      <c r="N156" s="3"/>
    </row>
    <row r="157" spans="1:14" s="2" customFormat="1" ht="25.5" customHeight="1">
      <c r="A157" s="59">
        <f t="shared" si="8"/>
        <v>157</v>
      </c>
      <c r="B157" s="46"/>
      <c r="C157" s="222" t="s">
        <v>330</v>
      </c>
      <c r="D157" s="52" t="str">
        <f>IF(D156&lt;=(D154+D155),"Pass","Fail")</f>
        <v>Pass</v>
      </c>
      <c r="E157" s="52" t="str">
        <f>IF(E156&lt;=(E154+E155),"Pass","Fail")</f>
        <v>Pass</v>
      </c>
      <c r="F157" s="270"/>
      <c r="G157" s="270"/>
      <c r="H157" s="270"/>
      <c r="I157" s="49"/>
      <c r="J157" s="296"/>
      <c r="K157" s="438"/>
      <c r="L157" s="439"/>
      <c r="M157" s="440"/>
      <c r="N157" s="3"/>
    </row>
    <row r="158" spans="1:14" s="2" customFormat="1" ht="25.5" customHeight="1">
      <c r="A158" s="59">
        <f t="shared" si="8"/>
        <v>158</v>
      </c>
      <c r="B158" s="46"/>
      <c r="C158" s="177" t="s">
        <v>318</v>
      </c>
      <c r="D158" s="49"/>
      <c r="E158" s="49"/>
      <c r="F158" s="270"/>
      <c r="G158" s="270"/>
      <c r="H158" s="270"/>
      <c r="I158" s="49"/>
      <c r="J158" s="296"/>
      <c r="K158" s="438"/>
      <c r="L158" s="439"/>
      <c r="M158" s="440"/>
      <c r="N158" s="3"/>
    </row>
    <row r="159" spans="1:14" s="2" customFormat="1" ht="25.5" customHeight="1">
      <c r="A159" s="59">
        <f t="shared" si="8"/>
        <v>159</v>
      </c>
      <c r="B159" s="46"/>
      <c r="C159" s="175" t="s">
        <v>200</v>
      </c>
      <c r="D159" s="262"/>
      <c r="E159" s="262"/>
      <c r="F159" s="270"/>
      <c r="G159" s="270"/>
      <c r="H159" s="86">
        <v>0</v>
      </c>
      <c r="I159" s="39">
        <f>IF(AND(ISNUMBER(D159),ISNUMBER(H159)),D159*H159,"")</f>
      </c>
      <c r="J159" s="310"/>
      <c r="K159" s="438"/>
      <c r="L159" s="439"/>
      <c r="M159" s="440"/>
      <c r="N159" s="3"/>
    </row>
    <row r="160" spans="1:14" s="2" customFormat="1" ht="51.75" customHeight="1">
      <c r="A160" s="59">
        <f t="shared" si="8"/>
        <v>160</v>
      </c>
      <c r="B160" s="46"/>
      <c r="C160" s="175" t="s">
        <v>236</v>
      </c>
      <c r="D160" s="262"/>
      <c r="E160" s="262"/>
      <c r="F160" s="270"/>
      <c r="G160" s="270"/>
      <c r="H160" s="205">
        <v>0.25</v>
      </c>
      <c r="I160" s="39">
        <f>IF(AND(ISNUMBER(D160),ISNUMBER(H160)),D160*H160,"")</f>
      </c>
      <c r="J160" s="310"/>
      <c r="K160" s="438"/>
      <c r="L160" s="439"/>
      <c r="M160" s="440"/>
      <c r="N160" s="3"/>
    </row>
    <row r="161" spans="1:14" s="2" customFormat="1" ht="25.5" customHeight="1">
      <c r="A161" s="59">
        <f t="shared" si="8"/>
        <v>161</v>
      </c>
      <c r="B161" s="46"/>
      <c r="C161" s="175" t="s">
        <v>84</v>
      </c>
      <c r="D161" s="262"/>
      <c r="E161" s="262"/>
      <c r="F161" s="270"/>
      <c r="G161" s="270"/>
      <c r="H161" s="102">
        <v>0.5</v>
      </c>
      <c r="I161" s="39">
        <f>IF(AND(ISNUMBER(D161),ISNUMBER(H161)),D161*H161,"")</f>
      </c>
      <c r="J161" s="310"/>
      <c r="K161" s="438"/>
      <c r="L161" s="439"/>
      <c r="M161" s="440"/>
      <c r="N161" s="3"/>
    </row>
    <row r="162" spans="1:14" s="2" customFormat="1" ht="25.5" customHeight="1">
      <c r="A162" s="59">
        <f t="shared" si="8"/>
        <v>162</v>
      </c>
      <c r="B162" s="46"/>
      <c r="C162" s="176" t="s">
        <v>295</v>
      </c>
      <c r="D162" s="262"/>
      <c r="E162" s="262"/>
      <c r="F162" s="270"/>
      <c r="G162" s="270"/>
      <c r="H162" s="270"/>
      <c r="I162" s="49"/>
      <c r="J162" s="296"/>
      <c r="K162" s="438"/>
      <c r="L162" s="439"/>
      <c r="M162" s="440"/>
      <c r="N162" s="3"/>
    </row>
    <row r="163" spans="1:14" s="2" customFormat="1" ht="25.5" customHeight="1">
      <c r="A163" s="59">
        <f t="shared" si="8"/>
        <v>163</v>
      </c>
      <c r="B163" s="46"/>
      <c r="C163" s="222" t="s">
        <v>331</v>
      </c>
      <c r="D163" s="52" t="str">
        <f>IF(D162&lt;=(D159+D160+D161),"Pass","Fail")</f>
        <v>Pass</v>
      </c>
      <c r="E163" s="52" t="str">
        <f>IF(E162&lt;=(E159+E160+E161),"Pass","Fail")</f>
        <v>Pass</v>
      </c>
      <c r="F163" s="270"/>
      <c r="G163" s="270"/>
      <c r="H163" s="270"/>
      <c r="I163" s="49"/>
      <c r="J163" s="296"/>
      <c r="K163" s="438"/>
      <c r="L163" s="439"/>
      <c r="M163" s="440"/>
      <c r="N163" s="3"/>
    </row>
    <row r="164" spans="1:14" s="2" customFormat="1" ht="25.5" customHeight="1">
      <c r="A164" s="59">
        <f t="shared" si="8"/>
        <v>164</v>
      </c>
      <c r="B164" s="46"/>
      <c r="C164" s="177" t="s">
        <v>249</v>
      </c>
      <c r="D164" s="49"/>
      <c r="E164" s="49"/>
      <c r="F164" s="270"/>
      <c r="G164" s="270"/>
      <c r="H164" s="270"/>
      <c r="I164" s="49"/>
      <c r="J164" s="296"/>
      <c r="K164" s="438"/>
      <c r="L164" s="439"/>
      <c r="M164" s="440"/>
      <c r="N164" s="3"/>
    </row>
    <row r="165" spans="1:14" s="2" customFormat="1" ht="25.5" customHeight="1">
      <c r="A165" s="59">
        <f t="shared" si="8"/>
        <v>165</v>
      </c>
      <c r="B165" s="46"/>
      <c r="C165" s="175" t="s">
        <v>201</v>
      </c>
      <c r="D165" s="262"/>
      <c r="E165" s="262"/>
      <c r="F165" s="270"/>
      <c r="G165" s="270"/>
      <c r="H165" s="86">
        <v>0</v>
      </c>
      <c r="I165" s="39">
        <f>IF(AND(ISNUMBER(D165),ISNUMBER(H165)),D165*H165,"")</f>
      </c>
      <c r="J165" s="310"/>
      <c r="K165" s="438"/>
      <c r="L165" s="439"/>
      <c r="M165" s="440"/>
      <c r="N165" s="3"/>
    </row>
    <row r="166" spans="1:14" s="2" customFormat="1" ht="51.75" customHeight="1">
      <c r="A166" s="59">
        <f t="shared" si="8"/>
        <v>166</v>
      </c>
      <c r="B166" s="46"/>
      <c r="C166" s="175" t="s">
        <v>237</v>
      </c>
      <c r="D166" s="262"/>
      <c r="E166" s="262"/>
      <c r="F166" s="270"/>
      <c r="G166" s="270"/>
      <c r="H166" s="102">
        <v>0.25</v>
      </c>
      <c r="I166" s="39">
        <f>IF(AND(ISNUMBER(D166),ISNUMBER(H166)),D166*H166,"")</f>
      </c>
      <c r="J166" s="310"/>
      <c r="K166" s="438"/>
      <c r="L166" s="439"/>
      <c r="M166" s="440"/>
      <c r="N166" s="3"/>
    </row>
    <row r="167" spans="1:14" s="2" customFormat="1" ht="25.5" customHeight="1">
      <c r="A167" s="59">
        <f t="shared" si="8"/>
        <v>167</v>
      </c>
      <c r="B167" s="46"/>
      <c r="C167" s="176" t="s">
        <v>85</v>
      </c>
      <c r="D167" s="262"/>
      <c r="E167" s="262"/>
      <c r="F167" s="270"/>
      <c r="G167" s="270"/>
      <c r="H167" s="102">
        <v>1</v>
      </c>
      <c r="I167" s="39">
        <f>IF(AND(ISNUMBER(D167),ISNUMBER(H167)),D167*H167,"")</f>
      </c>
      <c r="J167" s="310"/>
      <c r="K167" s="438"/>
      <c r="L167" s="439"/>
      <c r="M167" s="440"/>
      <c r="N167" s="3"/>
    </row>
    <row r="168" spans="1:14" s="2" customFormat="1" ht="51.75" customHeight="1">
      <c r="A168" s="59">
        <f t="shared" si="8"/>
        <v>168</v>
      </c>
      <c r="B168" s="46"/>
      <c r="C168" s="168" t="s">
        <v>246</v>
      </c>
      <c r="D168" s="82"/>
      <c r="E168" s="82"/>
      <c r="F168" s="43"/>
      <c r="G168" s="43"/>
      <c r="H168" s="82"/>
      <c r="I168" s="44">
        <f>IF(AND(ISNUMBER(I149),ISNUMBER(I150),ISNUMBER(I154),ISNUMBER(I155),ISNUMBER(I159),ISNUMBER(I160),ISNUMBER(I161),ISNUMBER(I165),ISNUMBER(I166),ISNUMBER(I167)),SUM(I149:I150,I154:I155,I159:I161,I165:I167),"")</f>
      </c>
      <c r="J168" s="302"/>
      <c r="K168" s="441"/>
      <c r="L168" s="442"/>
      <c r="M168" s="443"/>
      <c r="N168" s="3"/>
    </row>
    <row r="169" spans="1:14" s="2" customFormat="1" ht="23.25" customHeight="1">
      <c r="A169" s="59">
        <f t="shared" si="8"/>
        <v>169</v>
      </c>
      <c r="B169" s="46"/>
      <c r="C169" s="160"/>
      <c r="D169" s="37"/>
      <c r="E169" s="36"/>
      <c r="F169" s="35"/>
      <c r="G169" s="35"/>
      <c r="H169" s="35"/>
      <c r="I169" s="34"/>
      <c r="J169" s="34"/>
      <c r="K169" s="65"/>
      <c r="L169" s="5"/>
      <c r="M169" s="4"/>
      <c r="N169" s="33"/>
    </row>
    <row r="170" spans="1:14" s="2" customFormat="1" ht="23.25" customHeight="1">
      <c r="A170" s="59">
        <f t="shared" si="8"/>
        <v>170</v>
      </c>
      <c r="B170" s="73" t="s">
        <v>212</v>
      </c>
      <c r="C170" s="160"/>
      <c r="D170" s="37"/>
      <c r="E170" s="36"/>
      <c r="F170" s="35"/>
      <c r="G170" s="35"/>
      <c r="H170" s="35"/>
      <c r="I170" s="34"/>
      <c r="J170" s="34"/>
      <c r="K170" s="65"/>
      <c r="L170" s="5"/>
      <c r="M170" s="4"/>
      <c r="N170" s="33"/>
    </row>
    <row r="171" spans="1:14" s="2" customFormat="1" ht="54" customHeight="1">
      <c r="A171" s="59">
        <f t="shared" si="8"/>
        <v>171</v>
      </c>
      <c r="B171" s="46"/>
      <c r="C171" s="174"/>
      <c r="D171" s="11" t="s">
        <v>5</v>
      </c>
      <c r="E171" s="269"/>
      <c r="F171" s="270"/>
      <c r="G171" s="40"/>
      <c r="H171" s="75" t="s">
        <v>13</v>
      </c>
      <c r="I171" s="76" t="s">
        <v>14</v>
      </c>
      <c r="J171" s="303"/>
      <c r="K171" s="444" t="s">
        <v>2</v>
      </c>
      <c r="L171" s="444"/>
      <c r="M171" s="444"/>
      <c r="N171" s="3"/>
    </row>
    <row r="172" spans="1:14" s="2" customFormat="1" ht="25.5" customHeight="1">
      <c r="A172" s="59">
        <f t="shared" si="8"/>
        <v>172</v>
      </c>
      <c r="B172" s="46"/>
      <c r="C172" s="169" t="s">
        <v>20</v>
      </c>
      <c r="D172" s="262"/>
      <c r="E172" s="269"/>
      <c r="F172" s="270"/>
      <c r="G172" s="40"/>
      <c r="H172" s="42">
        <v>1</v>
      </c>
      <c r="I172" s="87">
        <f>IF(AND(ISNUMBER(D172),ISNUMBER(H172)),D172*H172,"")</f>
      </c>
      <c r="J172" s="316"/>
      <c r="K172" s="429"/>
      <c r="L172" s="430"/>
      <c r="M172" s="431"/>
      <c r="N172" s="3"/>
    </row>
    <row r="173" spans="1:13" s="2" customFormat="1" ht="25.5" customHeight="1">
      <c r="A173" s="59">
        <f t="shared" si="8"/>
        <v>173</v>
      </c>
      <c r="B173" s="46"/>
      <c r="C173" s="178" t="s">
        <v>21</v>
      </c>
      <c r="D173" s="262"/>
      <c r="E173" s="269"/>
      <c r="F173" s="270"/>
      <c r="G173" s="40"/>
      <c r="H173" s="42">
        <v>1</v>
      </c>
      <c r="I173" s="87">
        <f>IF(AND(ISNUMBER(D173),ISNUMBER(H173)),D173*H173,"")</f>
      </c>
      <c r="J173" s="294"/>
      <c r="K173" s="445"/>
      <c r="L173" s="446"/>
      <c r="M173" s="447"/>
    </row>
    <row r="174" spans="1:13" s="2" customFormat="1" ht="51.75" customHeight="1">
      <c r="A174" s="59">
        <f t="shared" si="8"/>
        <v>174</v>
      </c>
      <c r="B174" s="46"/>
      <c r="C174" s="167" t="s">
        <v>70</v>
      </c>
      <c r="D174" s="77"/>
      <c r="E174" s="269"/>
      <c r="F174" s="270"/>
      <c r="G174" s="40"/>
      <c r="H174" s="48"/>
      <c r="I174" s="264"/>
      <c r="J174" s="317"/>
      <c r="K174" s="445"/>
      <c r="L174" s="446"/>
      <c r="M174" s="447"/>
    </row>
    <row r="175" spans="1:13" s="2" customFormat="1" ht="25.5" customHeight="1">
      <c r="A175" s="59">
        <f t="shared" si="8"/>
        <v>175</v>
      </c>
      <c r="B175" s="46"/>
      <c r="C175" s="179" t="s">
        <v>238</v>
      </c>
      <c r="D175" s="262"/>
      <c r="E175" s="269"/>
      <c r="F175" s="270"/>
      <c r="G175" s="40"/>
      <c r="H175" s="42">
        <v>0</v>
      </c>
      <c r="I175" s="87">
        <f aca="true" t="shared" si="9" ref="I175:I181">IF(AND(ISNUMBER(D175),ISNUMBER(H175)),D175*H175,"")</f>
      </c>
      <c r="J175" s="294"/>
      <c r="K175" s="445"/>
      <c r="L175" s="446"/>
      <c r="M175" s="447"/>
    </row>
    <row r="176" spans="1:13" s="2" customFormat="1" ht="25.5" customHeight="1">
      <c r="A176" s="59">
        <f t="shared" si="8"/>
        <v>176</v>
      </c>
      <c r="B176" s="46"/>
      <c r="C176" s="168" t="s">
        <v>86</v>
      </c>
      <c r="D176" s="262"/>
      <c r="E176" s="269"/>
      <c r="F176" s="270"/>
      <c r="G176" s="40"/>
      <c r="H176" s="42">
        <v>0.2</v>
      </c>
      <c r="I176" s="87">
        <f t="shared" si="9"/>
      </c>
      <c r="J176" s="294"/>
      <c r="K176" s="445"/>
      <c r="L176" s="446"/>
      <c r="M176" s="447"/>
    </row>
    <row r="177" spans="1:13" s="2" customFormat="1" ht="25.5" customHeight="1">
      <c r="A177" s="59">
        <f t="shared" si="8"/>
        <v>177</v>
      </c>
      <c r="B177" s="46"/>
      <c r="C177" s="178" t="s">
        <v>202</v>
      </c>
      <c r="D177" s="262"/>
      <c r="E177" s="269"/>
      <c r="F177" s="270"/>
      <c r="G177" s="40"/>
      <c r="H177" s="42">
        <v>1</v>
      </c>
      <c r="I177" s="87">
        <f t="shared" si="9"/>
      </c>
      <c r="J177" s="294"/>
      <c r="K177" s="445"/>
      <c r="L177" s="446"/>
      <c r="M177" s="447"/>
    </row>
    <row r="178" spans="1:13" s="2" customFormat="1" ht="51.75" customHeight="1">
      <c r="A178" s="59">
        <f t="shared" si="8"/>
        <v>178</v>
      </c>
      <c r="B178" s="46"/>
      <c r="C178" s="178" t="s">
        <v>203</v>
      </c>
      <c r="D178" s="262"/>
      <c r="E178" s="269"/>
      <c r="F178" s="270"/>
      <c r="G178" s="40"/>
      <c r="H178" s="42">
        <v>1</v>
      </c>
      <c r="I178" s="87">
        <f t="shared" si="9"/>
      </c>
      <c r="J178" s="294"/>
      <c r="K178" s="445"/>
      <c r="L178" s="446"/>
      <c r="M178" s="447"/>
    </row>
    <row r="179" spans="1:13" s="2" customFormat="1" ht="25.5" customHeight="1">
      <c r="A179" s="59">
        <f t="shared" si="8"/>
        <v>179</v>
      </c>
      <c r="B179" s="46"/>
      <c r="C179" s="178" t="s">
        <v>204</v>
      </c>
      <c r="D179" s="262"/>
      <c r="E179" s="269"/>
      <c r="F179" s="270"/>
      <c r="G179" s="40"/>
      <c r="H179" s="42">
        <v>1</v>
      </c>
      <c r="I179" s="87">
        <f t="shared" si="9"/>
      </c>
      <c r="J179" s="294"/>
      <c r="K179" s="445"/>
      <c r="L179" s="446"/>
      <c r="M179" s="447"/>
    </row>
    <row r="180" spans="1:13" s="2" customFormat="1" ht="25.5" customHeight="1">
      <c r="A180" s="59">
        <f t="shared" si="8"/>
        <v>180</v>
      </c>
      <c r="B180" s="46"/>
      <c r="C180" s="169" t="s">
        <v>71</v>
      </c>
      <c r="D180" s="262"/>
      <c r="E180" s="460"/>
      <c r="F180" s="461"/>
      <c r="G180" s="40"/>
      <c r="H180" s="42">
        <v>1</v>
      </c>
      <c r="I180" s="87">
        <f t="shared" si="9"/>
      </c>
      <c r="J180" s="294"/>
      <c r="K180" s="445"/>
      <c r="L180" s="446"/>
      <c r="M180" s="447"/>
    </row>
    <row r="181" spans="1:13" s="2" customFormat="1" ht="78" customHeight="1">
      <c r="A181" s="59">
        <f t="shared" si="8"/>
        <v>181</v>
      </c>
      <c r="B181" s="46"/>
      <c r="C181" s="180" t="s">
        <v>100</v>
      </c>
      <c r="D181" s="262"/>
      <c r="E181" s="269"/>
      <c r="F181" s="270"/>
      <c r="G181" s="40"/>
      <c r="H181" s="42">
        <v>1</v>
      </c>
      <c r="I181" s="87">
        <f t="shared" si="9"/>
      </c>
      <c r="J181" s="294"/>
      <c r="K181" s="445"/>
      <c r="L181" s="446"/>
      <c r="M181" s="447"/>
    </row>
    <row r="182" spans="1:13" s="2" customFormat="1" ht="78" customHeight="1">
      <c r="A182" s="59">
        <f t="shared" si="8"/>
        <v>182</v>
      </c>
      <c r="B182" s="46"/>
      <c r="C182" s="165" t="s">
        <v>99</v>
      </c>
      <c r="D182" s="77"/>
      <c r="E182" s="269"/>
      <c r="F182" s="270"/>
      <c r="G182" s="40"/>
      <c r="H182" s="48"/>
      <c r="I182" s="264"/>
      <c r="J182" s="317">
        <f>IF(AND(ISNUMBER(I172),ISNUMBER(I173),ISNUMBER(I175),ISNUMBER(I176),ISNUMBER(I177),ISNUMBER(I178),ISNUMBER(I179),ISNUMBER(I180),ISNUMBER(I181)),SUM(I172:I173,I175:I181),"")</f>
      </c>
      <c r="K182" s="445"/>
      <c r="L182" s="446"/>
      <c r="M182" s="447"/>
    </row>
    <row r="183" spans="1:13" s="2" customFormat="1" ht="25.5" customHeight="1">
      <c r="A183" s="59">
        <f t="shared" si="8"/>
        <v>183</v>
      </c>
      <c r="B183" s="46"/>
      <c r="C183" s="172" t="s">
        <v>149</v>
      </c>
      <c r="D183" s="258"/>
      <c r="E183" s="269"/>
      <c r="F183" s="270"/>
      <c r="G183" s="40"/>
      <c r="H183" s="42">
        <v>1</v>
      </c>
      <c r="I183" s="41">
        <f>IF(AND(ISNUMBER(D183),ISNUMBER(H183)),D183*H183,"")</f>
      </c>
      <c r="J183" s="87"/>
      <c r="K183" s="445"/>
      <c r="L183" s="446"/>
      <c r="M183" s="447"/>
    </row>
    <row r="184" spans="1:13" s="2" customFormat="1" ht="25.5" customHeight="1">
      <c r="A184" s="59">
        <f t="shared" si="8"/>
        <v>184</v>
      </c>
      <c r="B184" s="46"/>
      <c r="C184" s="158" t="s">
        <v>205</v>
      </c>
      <c r="D184" s="258"/>
      <c r="E184" s="269"/>
      <c r="F184" s="270"/>
      <c r="G184" s="40"/>
      <c r="H184" s="42">
        <v>1</v>
      </c>
      <c r="I184" s="41">
        <f>IF(AND(ISNUMBER(D184),ISNUMBER(H184)),D184*H184,"")</f>
      </c>
      <c r="J184" s="87"/>
      <c r="K184" s="445"/>
      <c r="L184" s="446"/>
      <c r="M184" s="447"/>
    </row>
    <row r="185" spans="1:13" s="2" customFormat="1" ht="25.5" customHeight="1">
      <c r="A185" s="59">
        <f t="shared" si="8"/>
        <v>185</v>
      </c>
      <c r="B185" s="46"/>
      <c r="C185" s="158" t="s">
        <v>150</v>
      </c>
      <c r="D185" s="258"/>
      <c r="E185" s="269"/>
      <c r="F185" s="270"/>
      <c r="G185" s="40"/>
      <c r="H185" s="42">
        <v>1</v>
      </c>
      <c r="I185" s="41">
        <f>IF(AND(ISNUMBER(D185),ISNUMBER(H185)),D185*H185,"")</f>
      </c>
      <c r="J185" s="87"/>
      <c r="K185" s="445"/>
      <c r="L185" s="446"/>
      <c r="M185" s="447"/>
    </row>
    <row r="186" spans="1:13" s="2" customFormat="1" ht="25.5" customHeight="1">
      <c r="A186" s="59">
        <f t="shared" si="8"/>
        <v>186</v>
      </c>
      <c r="B186" s="46"/>
      <c r="C186" s="158" t="s">
        <v>101</v>
      </c>
      <c r="D186" s="258"/>
      <c r="E186" s="269"/>
      <c r="F186" s="270"/>
      <c r="G186" s="40"/>
      <c r="H186" s="42">
        <v>1</v>
      </c>
      <c r="I186" s="41">
        <f>IF(AND(ISNUMBER(D186),ISNUMBER(H186)),D186*H186,"")</f>
      </c>
      <c r="J186" s="87"/>
      <c r="K186" s="445"/>
      <c r="L186" s="446"/>
      <c r="M186" s="447"/>
    </row>
    <row r="187" spans="1:13" s="2" customFormat="1" ht="51.75" customHeight="1">
      <c r="A187" s="59">
        <f t="shared" si="8"/>
        <v>187</v>
      </c>
      <c r="B187" s="46"/>
      <c r="C187" s="162" t="s">
        <v>22</v>
      </c>
      <c r="D187" s="258"/>
      <c r="E187" s="269"/>
      <c r="F187" s="270"/>
      <c r="G187" s="40"/>
      <c r="H187" s="42">
        <v>0.05</v>
      </c>
      <c r="I187" s="41">
        <f>IF(AND(ISNUMBER(D187),ISNUMBER(H187)),D187*H187,"")</f>
      </c>
      <c r="J187" s="87"/>
      <c r="K187" s="445"/>
      <c r="L187" s="446"/>
      <c r="M187" s="447"/>
    </row>
    <row r="188" spans="1:13" s="2" customFormat="1" ht="25.5" customHeight="1">
      <c r="A188" s="59">
        <f t="shared" si="8"/>
        <v>188</v>
      </c>
      <c r="B188" s="46"/>
      <c r="C188" s="162" t="s">
        <v>23</v>
      </c>
      <c r="D188" s="77"/>
      <c r="E188" s="269"/>
      <c r="F188" s="270"/>
      <c r="G188" s="40"/>
      <c r="H188" s="48"/>
      <c r="I188" s="47"/>
      <c r="J188" s="317"/>
      <c r="K188" s="445"/>
      <c r="L188" s="446"/>
      <c r="M188" s="447"/>
    </row>
    <row r="189" spans="1:13" s="2" customFormat="1" ht="25.5" customHeight="1">
      <c r="A189" s="59">
        <f t="shared" si="8"/>
        <v>189</v>
      </c>
      <c r="B189" s="46"/>
      <c r="C189" s="162" t="s">
        <v>102</v>
      </c>
      <c r="D189" s="262"/>
      <c r="E189" s="269"/>
      <c r="F189" s="270"/>
      <c r="G189" s="40"/>
      <c r="H189" s="42">
        <v>0.1</v>
      </c>
      <c r="I189" s="87">
        <f>IF(AND(ISNUMBER(D189),ISNUMBER(H189)),D189*H189,"")</f>
      </c>
      <c r="J189" s="294"/>
      <c r="K189" s="445"/>
      <c r="L189" s="446"/>
      <c r="M189" s="447"/>
    </row>
    <row r="190" spans="1:13" s="2" customFormat="1" ht="25.5" customHeight="1">
      <c r="A190" s="59">
        <f t="shared" si="8"/>
        <v>190</v>
      </c>
      <c r="B190" s="46"/>
      <c r="C190" s="162" t="s">
        <v>206</v>
      </c>
      <c r="D190" s="262"/>
      <c r="E190" s="269"/>
      <c r="F190" s="270"/>
      <c r="G190" s="40"/>
      <c r="H190" s="42">
        <v>0.1</v>
      </c>
      <c r="I190" s="87">
        <f>IF(AND(ISNUMBER(D190),ISNUMBER(H190)),D190*H190,"")</f>
      </c>
      <c r="J190" s="294"/>
      <c r="K190" s="445"/>
      <c r="L190" s="446"/>
      <c r="M190" s="447"/>
    </row>
    <row r="191" spans="1:13" s="2" customFormat="1" ht="51.75" customHeight="1">
      <c r="A191" s="59">
        <f t="shared" si="8"/>
        <v>191</v>
      </c>
      <c r="B191" s="46"/>
      <c r="C191" s="169" t="s">
        <v>24</v>
      </c>
      <c r="D191" s="77"/>
      <c r="E191" s="269"/>
      <c r="F191" s="270"/>
      <c r="G191" s="40"/>
      <c r="H191" s="48"/>
      <c r="I191" s="264"/>
      <c r="J191" s="317"/>
      <c r="K191" s="445"/>
      <c r="L191" s="446"/>
      <c r="M191" s="447"/>
    </row>
    <row r="192" spans="1:13" s="2" customFormat="1" ht="25.5" customHeight="1">
      <c r="A192" s="59">
        <f t="shared" si="8"/>
        <v>192</v>
      </c>
      <c r="B192" s="46"/>
      <c r="C192" s="169" t="s">
        <v>112</v>
      </c>
      <c r="D192" s="258"/>
      <c r="E192" s="269"/>
      <c r="F192" s="270"/>
      <c r="G192" s="40"/>
      <c r="H192" s="86">
        <v>0.3</v>
      </c>
      <c r="I192" s="87">
        <f>IF(AND(ISNUMBER(D192),ISNUMBER(H192)),D192*H192,"")</f>
      </c>
      <c r="J192" s="294"/>
      <c r="K192" s="445"/>
      <c r="L192" s="446"/>
      <c r="M192" s="447"/>
    </row>
    <row r="193" spans="1:13" s="2" customFormat="1" ht="25.5" customHeight="1">
      <c r="A193" s="59">
        <f t="shared" si="8"/>
        <v>193</v>
      </c>
      <c r="B193" s="46"/>
      <c r="C193" s="169" t="s">
        <v>207</v>
      </c>
      <c r="D193" s="258"/>
      <c r="E193" s="269"/>
      <c r="F193" s="270"/>
      <c r="G193" s="40"/>
      <c r="H193" s="86">
        <v>0.3</v>
      </c>
      <c r="I193" s="87">
        <f>IF(AND(ISNUMBER(D193),ISNUMBER(H193)),D193*H193,"")</f>
      </c>
      <c r="J193" s="294"/>
      <c r="K193" s="445"/>
      <c r="L193" s="446"/>
      <c r="M193" s="447"/>
    </row>
    <row r="194" spans="1:13" s="2" customFormat="1" ht="51.75" customHeight="1">
      <c r="A194" s="59">
        <f t="shared" si="8"/>
        <v>194</v>
      </c>
      <c r="B194" s="46"/>
      <c r="C194" s="169" t="s">
        <v>25</v>
      </c>
      <c r="D194" s="83"/>
      <c r="E194" s="269"/>
      <c r="F194" s="270"/>
      <c r="G194" s="40"/>
      <c r="H194" s="105"/>
      <c r="I194" s="264"/>
      <c r="J194" s="317"/>
      <c r="K194" s="445"/>
      <c r="L194" s="446"/>
      <c r="M194" s="447"/>
    </row>
    <row r="195" spans="1:13" s="2" customFormat="1" ht="25.5" customHeight="1">
      <c r="A195" s="59">
        <f t="shared" si="8"/>
        <v>195</v>
      </c>
      <c r="B195" s="46"/>
      <c r="C195" s="181" t="s">
        <v>111</v>
      </c>
      <c r="D195" s="258"/>
      <c r="E195" s="269"/>
      <c r="F195" s="270"/>
      <c r="G195" s="40"/>
      <c r="H195" s="86">
        <v>0.4</v>
      </c>
      <c r="I195" s="87">
        <f>IF(AND(ISNUMBER(D195),ISNUMBER(H195)),D195*H195,"")</f>
      </c>
      <c r="J195" s="294"/>
      <c r="K195" s="445"/>
      <c r="L195" s="446"/>
      <c r="M195" s="447"/>
    </row>
    <row r="196" spans="1:13" s="2" customFormat="1" ht="25.5" customHeight="1">
      <c r="A196" s="59">
        <f t="shared" si="8"/>
        <v>196</v>
      </c>
      <c r="B196" s="46"/>
      <c r="C196" s="169" t="s">
        <v>110</v>
      </c>
      <c r="D196" s="258"/>
      <c r="E196" s="269"/>
      <c r="F196" s="270"/>
      <c r="G196" s="40"/>
      <c r="H196" s="86">
        <v>0.4</v>
      </c>
      <c r="I196" s="87">
        <f>IF(AND(ISNUMBER(D196),ISNUMBER(H196)),D196*H196,"")</f>
      </c>
      <c r="J196" s="294"/>
      <c r="K196" s="445"/>
      <c r="L196" s="446"/>
      <c r="M196" s="447"/>
    </row>
    <row r="197" spans="1:13" s="2" customFormat="1" ht="25.5" customHeight="1">
      <c r="A197" s="59">
        <f aca="true" t="shared" si="10" ref="A197:A261">A196+1</f>
        <v>197</v>
      </c>
      <c r="B197" s="46"/>
      <c r="C197" s="182" t="s">
        <v>151</v>
      </c>
      <c r="D197" s="258"/>
      <c r="E197" s="269"/>
      <c r="F197" s="270"/>
      <c r="G197" s="40"/>
      <c r="H197" s="86">
        <v>0.4</v>
      </c>
      <c r="I197" s="87">
        <f>IF(AND(ISNUMBER(D197),ISNUMBER(H197)),D197*H197,"")</f>
      </c>
      <c r="J197" s="294"/>
      <c r="K197" s="445"/>
      <c r="L197" s="446"/>
      <c r="M197" s="447"/>
    </row>
    <row r="198" spans="1:13" s="2" customFormat="1" ht="25.5" customHeight="1">
      <c r="A198" s="59">
        <f t="shared" si="10"/>
        <v>198</v>
      </c>
      <c r="B198" s="46"/>
      <c r="C198" s="169" t="s">
        <v>26</v>
      </c>
      <c r="D198" s="83"/>
      <c r="E198" s="269"/>
      <c r="F198" s="270"/>
      <c r="G198" s="40"/>
      <c r="H198" s="104"/>
      <c r="I198" s="85"/>
      <c r="J198" s="309"/>
      <c r="K198" s="445"/>
      <c r="L198" s="446"/>
      <c r="M198" s="447"/>
    </row>
    <row r="199" spans="1:13" s="2" customFormat="1" ht="25.5" customHeight="1">
      <c r="A199" s="59">
        <f t="shared" si="10"/>
        <v>199</v>
      </c>
      <c r="B199" s="46"/>
      <c r="C199" s="181" t="s">
        <v>109</v>
      </c>
      <c r="D199" s="258"/>
      <c r="E199" s="269"/>
      <c r="F199" s="270"/>
      <c r="G199" s="40"/>
      <c r="H199" s="86">
        <v>0.4</v>
      </c>
      <c r="I199" s="87">
        <f>IF(AND(ISNUMBER(D199),ISNUMBER(H199)),D199*H199,"")</f>
      </c>
      <c r="J199" s="359"/>
      <c r="K199" s="445"/>
      <c r="L199" s="446"/>
      <c r="M199" s="447"/>
    </row>
    <row r="200" spans="1:13" s="2" customFormat="1" ht="25.5" customHeight="1">
      <c r="A200" s="59">
        <f t="shared" si="10"/>
        <v>200</v>
      </c>
      <c r="B200" s="46"/>
      <c r="C200" s="169" t="s">
        <v>108</v>
      </c>
      <c r="D200" s="258"/>
      <c r="E200" s="269"/>
      <c r="F200" s="270"/>
      <c r="G200" s="40"/>
      <c r="H200" s="86">
        <v>0.4</v>
      </c>
      <c r="I200" s="87">
        <f>IF(AND(ISNUMBER(D200),ISNUMBER(H200)),D200*H200,"")</f>
      </c>
      <c r="J200" s="310"/>
      <c r="K200" s="445"/>
      <c r="L200" s="446"/>
      <c r="M200" s="447"/>
    </row>
    <row r="201" spans="1:13" s="2" customFormat="1" ht="25.5" customHeight="1">
      <c r="A201" s="59">
        <f t="shared" si="10"/>
        <v>201</v>
      </c>
      <c r="B201" s="46"/>
      <c r="C201" s="182" t="s">
        <v>292</v>
      </c>
      <c r="D201" s="258"/>
      <c r="E201" s="269"/>
      <c r="F201" s="270"/>
      <c r="G201" s="40"/>
      <c r="H201" s="86">
        <v>0.4</v>
      </c>
      <c r="I201" s="87">
        <f>IF(AND(ISNUMBER(D201),ISNUMBER(H201)),D201*H201,"")</f>
      </c>
      <c r="J201" s="310"/>
      <c r="K201" s="445"/>
      <c r="L201" s="446"/>
      <c r="M201" s="447"/>
    </row>
    <row r="202" spans="1:13" s="2" customFormat="1" ht="51.75" customHeight="1">
      <c r="A202" s="59">
        <f t="shared" si="10"/>
        <v>202</v>
      </c>
      <c r="B202" s="46"/>
      <c r="C202" s="182" t="s">
        <v>27</v>
      </c>
      <c r="D202" s="106"/>
      <c r="E202" s="89"/>
      <c r="F202" s="90"/>
      <c r="G202" s="228"/>
      <c r="H202" s="104"/>
      <c r="I202" s="94"/>
      <c r="J202" s="356"/>
      <c r="K202" s="445"/>
      <c r="L202" s="446"/>
      <c r="M202" s="447"/>
    </row>
    <row r="203" spans="1:13" s="2" customFormat="1" ht="25.5" customHeight="1">
      <c r="A203" s="59">
        <f t="shared" si="10"/>
        <v>203</v>
      </c>
      <c r="B203" s="46"/>
      <c r="C203" s="182" t="s">
        <v>107</v>
      </c>
      <c r="D203" s="261"/>
      <c r="E203" s="89"/>
      <c r="F203" s="90"/>
      <c r="G203" s="228"/>
      <c r="H203" s="86">
        <v>1</v>
      </c>
      <c r="I203" s="87">
        <f>IF(AND(ISNUMBER(D203),ISNUMBER(H203)),D203*H203,"")</f>
      </c>
      <c r="J203" s="310"/>
      <c r="K203" s="445"/>
      <c r="L203" s="446"/>
      <c r="M203" s="447"/>
    </row>
    <row r="204" spans="1:13" s="2" customFormat="1" ht="25.5" customHeight="1">
      <c r="A204" s="59">
        <f t="shared" si="10"/>
        <v>204</v>
      </c>
      <c r="B204" s="46"/>
      <c r="C204" s="182" t="s">
        <v>106</v>
      </c>
      <c r="D204" s="261"/>
      <c r="E204" s="89"/>
      <c r="F204" s="90"/>
      <c r="G204" s="228"/>
      <c r="H204" s="86">
        <v>1</v>
      </c>
      <c r="I204" s="87">
        <f>IF(AND(ISNUMBER(D204),ISNUMBER(H204)),D204*H204,"")</f>
      </c>
      <c r="J204" s="310"/>
      <c r="K204" s="445"/>
      <c r="L204" s="446"/>
      <c r="M204" s="447"/>
    </row>
    <row r="205" spans="1:13" s="2" customFormat="1" ht="25.5" customHeight="1">
      <c r="A205" s="59">
        <f t="shared" si="10"/>
        <v>205</v>
      </c>
      <c r="B205" s="46"/>
      <c r="C205" s="182" t="s">
        <v>293</v>
      </c>
      <c r="D205" s="261"/>
      <c r="E205" s="89"/>
      <c r="F205" s="90"/>
      <c r="G205" s="228"/>
      <c r="H205" s="86">
        <v>1</v>
      </c>
      <c r="I205" s="87">
        <f>IF(AND(ISNUMBER(D205),ISNUMBER(H205)),D205*H205,"")</f>
      </c>
      <c r="J205" s="310"/>
      <c r="K205" s="445"/>
      <c r="L205" s="446"/>
      <c r="M205" s="447"/>
    </row>
    <row r="206" spans="1:13" s="2" customFormat="1" ht="51.75" customHeight="1">
      <c r="A206" s="59">
        <f t="shared" si="10"/>
        <v>206</v>
      </c>
      <c r="B206" s="46"/>
      <c r="C206" s="169" t="s">
        <v>28</v>
      </c>
      <c r="D206" s="83"/>
      <c r="E206" s="269"/>
      <c r="F206" s="270"/>
      <c r="G206" s="40"/>
      <c r="H206" s="107"/>
      <c r="I206" s="264"/>
      <c r="J206" s="357"/>
      <c r="K206" s="445"/>
      <c r="L206" s="446"/>
      <c r="M206" s="447"/>
    </row>
    <row r="207" spans="1:13" s="2" customFormat="1" ht="25.5" customHeight="1">
      <c r="A207" s="59">
        <f t="shared" si="10"/>
        <v>207</v>
      </c>
      <c r="B207" s="46"/>
      <c r="C207" s="181" t="s">
        <v>103</v>
      </c>
      <c r="D207" s="258"/>
      <c r="E207" s="269"/>
      <c r="F207" s="270"/>
      <c r="G207" s="40"/>
      <c r="H207" s="86">
        <v>1</v>
      </c>
      <c r="I207" s="41">
        <f>IF(AND(ISNUMBER(D207),ISNUMBER(H207)),D207*H207,"")</f>
      </c>
      <c r="J207" s="91"/>
      <c r="K207" s="445"/>
      <c r="L207" s="446"/>
      <c r="M207" s="447"/>
    </row>
    <row r="208" spans="1:13" s="2" customFormat="1" ht="25.5" customHeight="1">
      <c r="A208" s="59">
        <f t="shared" si="10"/>
        <v>208</v>
      </c>
      <c r="B208" s="46"/>
      <c r="C208" s="169" t="s">
        <v>105</v>
      </c>
      <c r="D208" s="258"/>
      <c r="E208" s="269"/>
      <c r="F208" s="270"/>
      <c r="G208" s="40"/>
      <c r="H208" s="86">
        <v>1</v>
      </c>
      <c r="I208" s="41">
        <f>IF(AND(ISNUMBER(D208),ISNUMBER(H208)),D208*H208,"")</f>
      </c>
      <c r="J208" s="91"/>
      <c r="K208" s="445"/>
      <c r="L208" s="446"/>
      <c r="M208" s="447"/>
    </row>
    <row r="209" spans="1:13" s="2" customFormat="1" ht="25.5" customHeight="1">
      <c r="A209" s="59">
        <f t="shared" si="10"/>
        <v>209</v>
      </c>
      <c r="B209" s="46"/>
      <c r="C209" s="182" t="s">
        <v>104</v>
      </c>
      <c r="D209" s="258"/>
      <c r="E209" s="269"/>
      <c r="F209" s="270"/>
      <c r="G209" s="40"/>
      <c r="H209" s="86">
        <v>1</v>
      </c>
      <c r="I209" s="41">
        <f>IF(AND(ISNUMBER(D209),ISNUMBER(H209)),D209*H209,"")</f>
      </c>
      <c r="J209" s="91"/>
      <c r="K209" s="445"/>
      <c r="L209" s="446"/>
      <c r="M209" s="447"/>
    </row>
    <row r="210" spans="1:13" s="2" customFormat="1" ht="25.5" customHeight="1">
      <c r="A210" s="59">
        <f t="shared" si="10"/>
        <v>210</v>
      </c>
      <c r="B210" s="46"/>
      <c r="C210" s="182" t="s">
        <v>76</v>
      </c>
      <c r="D210" s="269"/>
      <c r="E210" s="269"/>
      <c r="F210" s="269"/>
      <c r="G210" s="40"/>
      <c r="H210" s="269"/>
      <c r="I210" s="269"/>
      <c r="J210" s="358"/>
      <c r="K210" s="445"/>
      <c r="L210" s="446"/>
      <c r="M210" s="447"/>
    </row>
    <row r="211" spans="1:13" s="2" customFormat="1" ht="25.5" customHeight="1">
      <c r="A211" s="59">
        <f t="shared" si="10"/>
        <v>211</v>
      </c>
      <c r="B211" s="46"/>
      <c r="C211" s="162" t="s">
        <v>93</v>
      </c>
      <c r="D211" s="258"/>
      <c r="E211" s="40"/>
      <c r="F211" s="40"/>
      <c r="G211" s="40"/>
      <c r="H211" s="86">
        <v>0</v>
      </c>
      <c r="I211" s="41">
        <f>IF(AND(ISNUMBER(D211),ISNUMBER(H211)),D211*H211,"")</f>
      </c>
      <c r="J211" s="91"/>
      <c r="K211" s="445"/>
      <c r="L211" s="446"/>
      <c r="M211" s="447"/>
    </row>
    <row r="212" spans="1:13" s="2" customFormat="1" ht="25.5" customHeight="1">
      <c r="A212" s="59">
        <f t="shared" si="10"/>
        <v>212</v>
      </c>
      <c r="B212" s="46"/>
      <c r="C212" s="162" t="s">
        <v>75</v>
      </c>
      <c r="D212" s="258"/>
      <c r="E212" s="40"/>
      <c r="F212" s="270"/>
      <c r="G212" s="40"/>
      <c r="H212" s="86">
        <v>0</v>
      </c>
      <c r="I212" s="41">
        <f>IF(AND(ISNUMBER(D212),ISNUMBER(H212)),D212*H212,"")</f>
      </c>
      <c r="J212" s="91">
        <f>IF(AND(ISNUMBER(I183),ISNUMBER(I184),ISNUMBER(I185),ISNUMBER(I186),ISNUMBER(I187),ISNUMBER(I189),ISNUMBER(I190),ISNUMBER(I192),ISNUMBER(I193),ISNUMBER(I195),ISNUMBER(I196),ISNUMBER(I197),ISNUMBER(I199),ISNUMBER(I200),ISNUMBER(I201),ISNUMBER(I203),ISNUMBER(I204),ISNUMBER(I205),ISNUMBER(I207),ISNUMBER(I208),ISNUMBER(I209),ISNUMBER(I211),ISNUMBER(I212)),SUM(I183:I187,I189:I190,I192:I193,I195:I197,I199:I201,I203:I205,I207:I209,I211:I212),"")</f>
      </c>
      <c r="K212" s="432"/>
      <c r="L212" s="433"/>
      <c r="M212" s="434"/>
    </row>
    <row r="213" spans="1:13" s="2" customFormat="1" ht="26.25">
      <c r="A213" s="59">
        <f t="shared" si="10"/>
        <v>213</v>
      </c>
      <c r="B213" s="6"/>
      <c r="C213" s="183"/>
      <c r="D213" s="108"/>
      <c r="E213" s="109"/>
      <c r="F213" s="25"/>
      <c r="G213" s="25"/>
      <c r="H213" s="25"/>
      <c r="I213" s="24"/>
      <c r="J213" s="24"/>
      <c r="K213" s="65"/>
      <c r="L213" s="5"/>
      <c r="M213" s="4"/>
    </row>
    <row r="214" spans="1:13" s="2" customFormat="1" ht="26.25">
      <c r="A214" s="59">
        <f t="shared" si="10"/>
        <v>214</v>
      </c>
      <c r="B214" s="110" t="s">
        <v>185</v>
      </c>
      <c r="C214" s="184"/>
      <c r="D214" s="111"/>
      <c r="E214" s="109"/>
      <c r="F214" s="25"/>
      <c r="G214" s="25"/>
      <c r="H214" s="25"/>
      <c r="I214" s="24"/>
      <c r="J214" s="24"/>
      <c r="K214" s="65"/>
      <c r="L214" s="5"/>
      <c r="M214" s="4"/>
    </row>
    <row r="215" spans="1:13" s="2" customFormat="1" ht="129.75" customHeight="1">
      <c r="A215" s="59">
        <f t="shared" si="10"/>
        <v>215</v>
      </c>
      <c r="B215" s="112"/>
      <c r="C215" s="185"/>
      <c r="D215" s="60" t="s">
        <v>5</v>
      </c>
      <c r="E215" s="10" t="s">
        <v>184</v>
      </c>
      <c r="F215" s="10" t="s">
        <v>29</v>
      </c>
      <c r="G215" s="10" t="s">
        <v>131</v>
      </c>
      <c r="H215" s="75" t="s">
        <v>13</v>
      </c>
      <c r="I215" s="76" t="s">
        <v>14</v>
      </c>
      <c r="J215" s="303"/>
      <c r="K215" s="444" t="s">
        <v>2</v>
      </c>
      <c r="L215" s="444"/>
      <c r="M215" s="444"/>
    </row>
    <row r="216" spans="1:13" s="2" customFormat="1" ht="25.5" customHeight="1">
      <c r="A216" s="59">
        <f t="shared" si="10"/>
        <v>216</v>
      </c>
      <c r="B216" s="46"/>
      <c r="C216" s="158" t="s">
        <v>30</v>
      </c>
      <c r="D216" s="262"/>
      <c r="E216" s="40"/>
      <c r="F216" s="49"/>
      <c r="G216" s="49"/>
      <c r="H216" s="42">
        <v>1</v>
      </c>
      <c r="I216" s="41">
        <f>IF(AND(ISNUMBER(D216),ISNUMBER(H216)),D216*H216,"")</f>
      </c>
      <c r="J216" s="316"/>
      <c r="K216" s="420"/>
      <c r="L216" s="421"/>
      <c r="M216" s="422"/>
    </row>
    <row r="217" spans="1:13" s="2" customFormat="1" ht="25.5" customHeight="1">
      <c r="A217" s="59">
        <f t="shared" si="10"/>
        <v>217</v>
      </c>
      <c r="B217" s="46"/>
      <c r="C217" s="158" t="s">
        <v>31</v>
      </c>
      <c r="D217" s="262"/>
      <c r="E217" s="115">
        <f>IF(AND(ISNUMBER(D287),ISNUMBER(I287)),D287-I287,"")</f>
      </c>
      <c r="F217" s="49"/>
      <c r="G217" s="49"/>
      <c r="H217" s="113"/>
      <c r="I217" s="114"/>
      <c r="J217" s="318"/>
      <c r="K217" s="423"/>
      <c r="L217" s="424"/>
      <c r="M217" s="425"/>
    </row>
    <row r="218" spans="1:13" s="2" customFormat="1" ht="25.5" customHeight="1">
      <c r="A218" s="59">
        <f t="shared" si="10"/>
        <v>218</v>
      </c>
      <c r="B218" s="46"/>
      <c r="C218" s="158" t="s">
        <v>32</v>
      </c>
      <c r="D218" s="262"/>
      <c r="E218" s="115">
        <f>IF(AND(ISNUMBER(D288),ISNUMBER(I288)),D288-I288,"")</f>
      </c>
      <c r="F218" s="49"/>
      <c r="G218" s="49"/>
      <c r="H218" s="113"/>
      <c r="I218" s="114"/>
      <c r="J218" s="318"/>
      <c r="K218" s="423"/>
      <c r="L218" s="424"/>
      <c r="M218" s="425"/>
    </row>
    <row r="219" spans="1:13" s="2" customFormat="1" ht="25.5" customHeight="1">
      <c r="A219" s="59">
        <f t="shared" si="10"/>
        <v>219</v>
      </c>
      <c r="B219" s="46"/>
      <c r="C219" s="158" t="s">
        <v>33</v>
      </c>
      <c r="D219" s="262"/>
      <c r="E219" s="115">
        <f>IF(AND(ISNUMBER(D289),ISNUMBER(I289)),D289-I289,"")</f>
      </c>
      <c r="F219" s="49"/>
      <c r="G219" s="49"/>
      <c r="H219" s="113"/>
      <c r="I219" s="114"/>
      <c r="J219" s="318"/>
      <c r="K219" s="423"/>
      <c r="L219" s="424"/>
      <c r="M219" s="425"/>
    </row>
    <row r="220" spans="1:13" s="2" customFormat="1" ht="25.5" customHeight="1">
      <c r="A220" s="59">
        <f t="shared" si="10"/>
        <v>220</v>
      </c>
      <c r="B220" s="46"/>
      <c r="C220" s="158" t="s">
        <v>34</v>
      </c>
      <c r="D220" s="262"/>
      <c r="E220" s="115">
        <f>IF(AND(ISNUMBER(D290),ISNUMBER(I290),ISNUMBER(D295),ISNUMBER(I295)),((D290-I290)+(D295-I295)),"")</f>
      </c>
      <c r="F220" s="49"/>
      <c r="G220" s="49"/>
      <c r="H220" s="113"/>
      <c r="I220" s="114"/>
      <c r="J220" s="318"/>
      <c r="K220" s="423"/>
      <c r="L220" s="424"/>
      <c r="M220" s="425"/>
    </row>
    <row r="221" spans="1:13" s="2" customFormat="1" ht="25.5" customHeight="1">
      <c r="A221" s="59">
        <f t="shared" si="10"/>
        <v>221</v>
      </c>
      <c r="B221" s="46"/>
      <c r="C221" s="170" t="s">
        <v>35</v>
      </c>
      <c r="D221" s="41">
        <f>IF(AND(ISNUMBER(D217),ISNUMBER(D218),ISNUMBER(D219),ISNUMBER(D220)),D217+D218+D219+D220,"")</f>
      </c>
      <c r="E221" s="115">
        <f>IF(AND(ISNUMBER(E217),ISNUMBER(E218),ISNUMBER(E219),ISNUMBER(E220)),SUM(E217:E220),"")</f>
      </c>
      <c r="F221" s="116">
        <f>IF(AND(ISNUMBER(D221),ISNUMBER(E221)),MAX(D221-E221,0),"")</f>
      </c>
      <c r="G221" s="116">
        <f>IF(AND(ISNUMBER(D221),ISNUMBER(E221)),MAX(D221-E221,0),"")</f>
      </c>
      <c r="H221" s="42">
        <v>1</v>
      </c>
      <c r="I221" s="41">
        <f>IF(AND(ISNUMBER(G221),ISNUMBER(H221)),G221*H221,"")</f>
      </c>
      <c r="J221" s="294"/>
      <c r="K221" s="423"/>
      <c r="L221" s="424"/>
      <c r="M221" s="425"/>
    </row>
    <row r="222" spans="1:13" s="2" customFormat="1" ht="25.5" customHeight="1">
      <c r="A222" s="59">
        <f t="shared" si="10"/>
        <v>222</v>
      </c>
      <c r="B222" s="46"/>
      <c r="C222" s="158" t="s">
        <v>36</v>
      </c>
      <c r="D222" s="114"/>
      <c r="E222" s="114"/>
      <c r="F222" s="114"/>
      <c r="G222" s="114"/>
      <c r="H222" s="114"/>
      <c r="I222" s="44">
        <f>IF(AND(ISNUMBER(I216),ISNUMBER(I221)),I216+I221,"")</f>
      </c>
      <c r="J222" s="302"/>
      <c r="K222" s="426"/>
      <c r="L222" s="427"/>
      <c r="M222" s="428"/>
    </row>
    <row r="223" spans="1:13" s="2" customFormat="1" ht="23.25" customHeight="1">
      <c r="A223" s="59">
        <f t="shared" si="10"/>
        <v>223</v>
      </c>
      <c r="B223" s="6"/>
      <c r="C223" s="186"/>
      <c r="D223" s="117"/>
      <c r="E223" s="35"/>
      <c r="F223" s="35"/>
      <c r="G223" s="35"/>
      <c r="H223" s="24"/>
      <c r="I223" s="24"/>
      <c r="J223" s="24"/>
      <c r="K223" s="65"/>
      <c r="L223" s="5"/>
      <c r="M223" s="4"/>
    </row>
    <row r="224" spans="1:13" s="2" customFormat="1" ht="51.75" customHeight="1">
      <c r="A224" s="59">
        <f t="shared" si="10"/>
        <v>224</v>
      </c>
      <c r="B224" s="6"/>
      <c r="C224" s="187"/>
      <c r="D224" s="111"/>
      <c r="E224" s="118"/>
      <c r="F224" s="119"/>
      <c r="G224" s="119"/>
      <c r="H224" s="24"/>
      <c r="I224" s="76" t="s">
        <v>14</v>
      </c>
      <c r="J224" s="303"/>
      <c r="K224" s="444" t="s">
        <v>2</v>
      </c>
      <c r="L224" s="444"/>
      <c r="M224" s="444"/>
    </row>
    <row r="225" spans="1:13" s="2" customFormat="1" ht="23.25" customHeight="1">
      <c r="A225" s="59">
        <f t="shared" si="10"/>
        <v>225</v>
      </c>
      <c r="B225" s="46"/>
      <c r="C225" s="170" t="s">
        <v>37</v>
      </c>
      <c r="D225" s="272"/>
      <c r="E225" s="19"/>
      <c r="F225" s="19"/>
      <c r="G225" s="19"/>
      <c r="H225" s="270"/>
      <c r="I225" s="120">
        <f>IF(AND(ISNUMBER(J182),ISNUMBER(J212),ISNUMBER(I222)),SUM(J182,J212,I222),"")</f>
      </c>
      <c r="J225" s="319"/>
      <c r="K225" s="462"/>
      <c r="L225" s="463"/>
      <c r="M225" s="464"/>
    </row>
    <row r="226" spans="1:13" s="2" customFormat="1" ht="23.25" customHeight="1">
      <c r="A226" s="59">
        <f t="shared" si="10"/>
        <v>226</v>
      </c>
      <c r="B226" s="46"/>
      <c r="C226" s="186"/>
      <c r="D226" s="27"/>
      <c r="E226" s="25"/>
      <c r="F226" s="121"/>
      <c r="G226" s="121"/>
      <c r="H226" s="25"/>
      <c r="I226" s="24"/>
      <c r="J226" s="24"/>
      <c r="K226" s="65"/>
      <c r="L226" s="5"/>
      <c r="M226" s="4"/>
    </row>
    <row r="227" spans="1:14" s="2" customFormat="1" ht="23.25" customHeight="1">
      <c r="A227" s="59">
        <f t="shared" si="10"/>
        <v>227</v>
      </c>
      <c r="B227" s="73" t="s">
        <v>239</v>
      </c>
      <c r="C227" s="160"/>
      <c r="D227" s="37"/>
      <c r="E227" s="36"/>
      <c r="F227" s="35"/>
      <c r="G227" s="35"/>
      <c r="H227" s="35"/>
      <c r="I227" s="34"/>
      <c r="J227" s="34"/>
      <c r="K227" s="65"/>
      <c r="L227" s="5"/>
      <c r="M227" s="4"/>
      <c r="N227" s="33"/>
    </row>
    <row r="228" spans="1:13" s="2" customFormat="1" ht="54" customHeight="1">
      <c r="A228" s="59">
        <f t="shared" si="10"/>
        <v>228</v>
      </c>
      <c r="B228" s="112"/>
      <c r="C228" s="252"/>
      <c r="D228" s="122" t="s">
        <v>5</v>
      </c>
      <c r="E228" s="123"/>
      <c r="F228" s="123"/>
      <c r="G228" s="123"/>
      <c r="H228" s="75" t="s">
        <v>13</v>
      </c>
      <c r="I228" s="76" t="s">
        <v>14</v>
      </c>
      <c r="J228" s="303"/>
      <c r="K228" s="444" t="s">
        <v>2</v>
      </c>
      <c r="L228" s="444"/>
      <c r="M228" s="444"/>
    </row>
    <row r="229" spans="1:13" s="2" customFormat="1" ht="25.5" customHeight="1">
      <c r="A229" s="59">
        <f t="shared" si="10"/>
        <v>229</v>
      </c>
      <c r="B229" s="112"/>
      <c r="C229" s="254" t="s">
        <v>87</v>
      </c>
      <c r="D229" s="40"/>
      <c r="E229" s="40"/>
      <c r="F229" s="40"/>
      <c r="G229" s="40"/>
      <c r="H229" s="40"/>
      <c r="I229" s="269"/>
      <c r="J229" s="138"/>
      <c r="K229" s="429"/>
      <c r="L229" s="430"/>
      <c r="M229" s="431"/>
    </row>
    <row r="230" spans="1:13" s="2" customFormat="1" ht="25.5" customHeight="1">
      <c r="A230" s="59">
        <f t="shared" si="10"/>
        <v>230</v>
      </c>
      <c r="B230" s="46"/>
      <c r="C230" s="162" t="s">
        <v>91</v>
      </c>
      <c r="D230" s="258"/>
      <c r="E230" s="40"/>
      <c r="F230" s="270"/>
      <c r="G230" s="270"/>
      <c r="H230" s="255">
        <v>0</v>
      </c>
      <c r="I230" s="87">
        <f>IF(AND(ISNUMBER(D230),ISNUMBER(H230)),D230*H230,"")</f>
      </c>
      <c r="J230" s="294"/>
      <c r="K230" s="445"/>
      <c r="L230" s="446"/>
      <c r="M230" s="447"/>
    </row>
    <row r="231" spans="1:13" s="2" customFormat="1" ht="25.5" customHeight="1">
      <c r="A231" s="59">
        <f t="shared" si="10"/>
        <v>231</v>
      </c>
      <c r="B231" s="46"/>
      <c r="C231" s="162" t="s">
        <v>208</v>
      </c>
      <c r="D231" s="258"/>
      <c r="E231" s="40"/>
      <c r="F231" s="270"/>
      <c r="G231" s="270"/>
      <c r="H231" s="256">
        <v>0.025</v>
      </c>
      <c r="I231" s="87">
        <f>IF(AND(ISNUMBER(D231),ISNUMBER(H231)),D231*H231,"")</f>
      </c>
      <c r="J231" s="294"/>
      <c r="K231" s="445"/>
      <c r="L231" s="446"/>
      <c r="M231" s="447"/>
    </row>
    <row r="232" spans="1:13" s="2" customFormat="1" ht="25.5" customHeight="1">
      <c r="A232" s="59">
        <f t="shared" si="10"/>
        <v>232</v>
      </c>
      <c r="B232" s="46"/>
      <c r="C232" s="162" t="s">
        <v>113</v>
      </c>
      <c r="D232" s="258"/>
      <c r="E232" s="40"/>
      <c r="F232" s="270"/>
      <c r="G232" s="270"/>
      <c r="H232" s="255">
        <v>0.05</v>
      </c>
      <c r="I232" s="87">
        <f>IF(AND(ISNUMBER(D232),ISNUMBER(H232)),D232*H232,"")</f>
      </c>
      <c r="J232" s="294"/>
      <c r="K232" s="445"/>
      <c r="L232" s="446"/>
      <c r="M232" s="447"/>
    </row>
    <row r="233" spans="1:13" s="2" customFormat="1" ht="25.5" customHeight="1">
      <c r="A233" s="59">
        <f t="shared" si="10"/>
        <v>233</v>
      </c>
      <c r="B233" s="46"/>
      <c r="C233" s="191" t="s">
        <v>322</v>
      </c>
      <c r="D233" s="258"/>
      <c r="E233" s="40"/>
      <c r="F233" s="270"/>
      <c r="G233" s="270"/>
      <c r="H233" s="255">
        <v>0</v>
      </c>
      <c r="I233" s="87">
        <f>IF(AND(ISNUMBER(D233),ISNUMBER(H233)),D233*H233,"")</f>
      </c>
      <c r="J233" s="294"/>
      <c r="K233" s="445"/>
      <c r="L233" s="446"/>
      <c r="M233" s="447"/>
    </row>
    <row r="234" spans="1:13" s="2" customFormat="1" ht="25.5" customHeight="1">
      <c r="A234" s="59">
        <f t="shared" si="10"/>
        <v>234</v>
      </c>
      <c r="B234" s="46"/>
      <c r="C234" s="157" t="s">
        <v>89</v>
      </c>
      <c r="D234" s="258"/>
      <c r="E234" s="40"/>
      <c r="F234" s="270"/>
      <c r="G234" s="270"/>
      <c r="H234" s="42">
        <v>1</v>
      </c>
      <c r="I234" s="87">
        <f>IF(AND(ISNUMBER(D234),ISNUMBER(H234)),D234*H234,"")</f>
      </c>
      <c r="J234" s="294"/>
      <c r="K234" s="445"/>
      <c r="L234" s="446"/>
      <c r="M234" s="447"/>
    </row>
    <row r="235" spans="1:13" s="2" customFormat="1" ht="25.5" customHeight="1">
      <c r="A235" s="59">
        <f t="shared" si="10"/>
        <v>235</v>
      </c>
      <c r="B235" s="46"/>
      <c r="C235" s="254" t="s">
        <v>88</v>
      </c>
      <c r="D235" s="40"/>
      <c r="E235" s="40"/>
      <c r="F235" s="40"/>
      <c r="G235" s="40"/>
      <c r="H235" s="40"/>
      <c r="I235" s="269"/>
      <c r="J235" s="305"/>
      <c r="K235" s="445"/>
      <c r="L235" s="446"/>
      <c r="M235" s="447"/>
    </row>
    <row r="236" spans="1:13" s="2" customFormat="1" ht="25.5" customHeight="1">
      <c r="A236" s="59">
        <f t="shared" si="10"/>
        <v>236</v>
      </c>
      <c r="B236" s="46"/>
      <c r="C236" s="158" t="s">
        <v>211</v>
      </c>
      <c r="D236" s="258"/>
      <c r="E236" s="40"/>
      <c r="F236" s="270"/>
      <c r="G236" s="270"/>
      <c r="H236" s="255">
        <v>1</v>
      </c>
      <c r="I236" s="87">
        <f>IF(AND(ISNUMBER(D236),ISNUMBER(H236)),D236*H236,"")</f>
      </c>
      <c r="J236" s="294"/>
      <c r="K236" s="445"/>
      <c r="L236" s="446"/>
      <c r="M236" s="447"/>
    </row>
    <row r="237" spans="1:13" s="2" customFormat="1" ht="25.5" customHeight="1">
      <c r="A237" s="59">
        <f t="shared" si="10"/>
        <v>237</v>
      </c>
      <c r="B237" s="46"/>
      <c r="C237" s="208" t="s">
        <v>209</v>
      </c>
      <c r="D237" s="40"/>
      <c r="E237" s="40"/>
      <c r="F237" s="270"/>
      <c r="G237" s="270"/>
      <c r="H237" s="48"/>
      <c r="I237" s="264"/>
      <c r="J237" s="317"/>
      <c r="K237" s="445"/>
      <c r="L237" s="446"/>
      <c r="M237" s="447"/>
    </row>
    <row r="238" spans="1:13" s="2" customFormat="1" ht="25.5" customHeight="1">
      <c r="A238" s="59">
        <f t="shared" si="10"/>
        <v>238</v>
      </c>
      <c r="B238" s="46"/>
      <c r="C238" s="158" t="s">
        <v>319</v>
      </c>
      <c r="D238" s="258"/>
      <c r="E238" s="40"/>
      <c r="F238" s="270"/>
      <c r="G238" s="270"/>
      <c r="H238" s="255">
        <v>0.05</v>
      </c>
      <c r="I238" s="87">
        <f>IF(AND(ISNUMBER(D238),ISNUMBER(H238)),D238*H238,"")</f>
      </c>
      <c r="J238" s="294"/>
      <c r="K238" s="445"/>
      <c r="L238" s="446"/>
      <c r="M238" s="447"/>
    </row>
    <row r="239" spans="1:13" s="2" customFormat="1" ht="25.5" customHeight="1">
      <c r="A239" s="59">
        <f t="shared" si="10"/>
        <v>239</v>
      </c>
      <c r="B239" s="46"/>
      <c r="C239" s="158" t="s">
        <v>320</v>
      </c>
      <c r="D239" s="258"/>
      <c r="E239" s="40"/>
      <c r="F239" s="270"/>
      <c r="G239" s="270"/>
      <c r="H239" s="255">
        <v>0.05</v>
      </c>
      <c r="I239" s="87">
        <f>IF(AND(ISNUMBER(D239),ISNUMBER(H239)),D239*H239,"")</f>
      </c>
      <c r="J239" s="294"/>
      <c r="K239" s="445"/>
      <c r="L239" s="446"/>
      <c r="M239" s="447"/>
    </row>
    <row r="240" spans="1:13" s="2" customFormat="1" ht="25.5" customHeight="1">
      <c r="A240" s="59">
        <f t="shared" si="10"/>
        <v>240</v>
      </c>
      <c r="B240" s="46"/>
      <c r="C240" s="162" t="s">
        <v>210</v>
      </c>
      <c r="D240" s="260"/>
      <c r="E240" s="40"/>
      <c r="F240" s="270"/>
      <c r="G240" s="270"/>
      <c r="H240" s="255">
        <v>0.05</v>
      </c>
      <c r="I240" s="87">
        <f>IF(AND(ISNUMBER(D240),ISNUMBER(H240)),D240*H240,"")</f>
      </c>
      <c r="J240" s="294"/>
      <c r="K240" s="445"/>
      <c r="L240" s="446"/>
      <c r="M240" s="447"/>
    </row>
    <row r="241" spans="1:13" s="2" customFormat="1" ht="25.5" customHeight="1">
      <c r="A241" s="59">
        <f t="shared" si="10"/>
        <v>241</v>
      </c>
      <c r="B241" s="46"/>
      <c r="C241" s="191" t="s">
        <v>321</v>
      </c>
      <c r="D241" s="260"/>
      <c r="E241" s="40"/>
      <c r="F241" s="270"/>
      <c r="G241" s="270"/>
      <c r="H241" s="255">
        <v>0.5</v>
      </c>
      <c r="I241" s="397">
        <f>IF(AND(ISNUMBER(D241),ISNUMBER(H241)),D241*H241,"")</f>
      </c>
      <c r="J241" s="320"/>
      <c r="K241" s="445"/>
      <c r="L241" s="446"/>
      <c r="M241" s="447"/>
    </row>
    <row r="242" spans="1:13" s="2" customFormat="1" ht="25.5" customHeight="1">
      <c r="A242" s="59">
        <f t="shared" si="10"/>
        <v>242</v>
      </c>
      <c r="B242" s="46"/>
      <c r="C242" s="158" t="s">
        <v>38</v>
      </c>
      <c r="D242" s="77"/>
      <c r="E242" s="40"/>
      <c r="F242" s="270"/>
      <c r="G242" s="270"/>
      <c r="H242" s="48"/>
      <c r="I242" s="96">
        <f>IF(AND(ISNUMBER(I230),ISNUMBER(I231),ISNUMBER(I232),ISNUMBER(I233),ISNUMBER(I234),ISNUMBER(I236),ISNUMBER(I238),ISNUMBER(I239),ISNUMBER(I240),ISNUMBER(I241)),SUM(I230:I234,I236,I238:I241),"")</f>
      </c>
      <c r="J242" s="302"/>
      <c r="K242" s="432"/>
      <c r="L242" s="433"/>
      <c r="M242" s="434"/>
    </row>
    <row r="243" spans="1:14" s="2" customFormat="1" ht="23.25" customHeight="1">
      <c r="A243" s="59">
        <f t="shared" si="10"/>
        <v>243</v>
      </c>
      <c r="B243" s="73"/>
      <c r="C243" s="160"/>
      <c r="D243" s="37"/>
      <c r="E243" s="36"/>
      <c r="F243" s="35"/>
      <c r="G243" s="35"/>
      <c r="H243" s="35"/>
      <c r="I243" s="34"/>
      <c r="J243" s="34"/>
      <c r="K243" s="65"/>
      <c r="L243" s="5"/>
      <c r="M243" s="4"/>
      <c r="N243" s="33"/>
    </row>
    <row r="244" spans="1:14" s="2" customFormat="1" ht="23.25" customHeight="1">
      <c r="A244" s="59">
        <f t="shared" si="10"/>
        <v>244</v>
      </c>
      <c r="B244" s="73" t="s">
        <v>39</v>
      </c>
      <c r="C244" s="160"/>
      <c r="D244" s="37"/>
      <c r="E244" s="36"/>
      <c r="F244" s="35"/>
      <c r="G244" s="35"/>
      <c r="H244" s="35"/>
      <c r="I244" s="34"/>
      <c r="J244" s="34"/>
      <c r="K244" s="65"/>
      <c r="L244" s="5"/>
      <c r="M244" s="4"/>
      <c r="N244" s="33"/>
    </row>
    <row r="245" spans="1:14" s="2" customFormat="1" ht="47.25" customHeight="1">
      <c r="A245" s="59">
        <f t="shared" si="10"/>
        <v>245</v>
      </c>
      <c r="B245" s="73"/>
      <c r="C245" s="160"/>
      <c r="D245" s="37"/>
      <c r="E245" s="36"/>
      <c r="F245" s="35"/>
      <c r="G245" s="35"/>
      <c r="H245" s="35"/>
      <c r="I245" s="76" t="s">
        <v>14</v>
      </c>
      <c r="J245" s="303"/>
      <c r="K245" s="444" t="s">
        <v>2</v>
      </c>
      <c r="L245" s="444"/>
      <c r="M245" s="444"/>
      <c r="N245" s="33"/>
    </row>
    <row r="246" spans="1:14" s="2" customFormat="1" ht="23.25" customHeight="1">
      <c r="A246" s="59">
        <f t="shared" si="10"/>
        <v>246</v>
      </c>
      <c r="B246" s="6"/>
      <c r="C246" s="188" t="s">
        <v>41</v>
      </c>
      <c r="D246" s="31"/>
      <c r="E246" s="124"/>
      <c r="F246" s="124"/>
      <c r="G246" s="124"/>
      <c r="H246" s="124"/>
      <c r="I246" s="28">
        <f>IF(AND(ISNUMBER(I92),ISNUMBER(I136),ISNUMBER(I168),ISNUMBER(I225),ISNUMBER(I242),ISNUMBER(I398)),I92+I136+I168+I225+I242+I398,"")</f>
      </c>
      <c r="J246" s="321"/>
      <c r="K246" s="462"/>
      <c r="L246" s="463"/>
      <c r="M246" s="464"/>
      <c r="N246" s="3"/>
    </row>
    <row r="247" spans="1:14" s="2" customFormat="1" ht="23.25" customHeight="1">
      <c r="A247" s="59">
        <f>A246+1</f>
        <v>247</v>
      </c>
      <c r="B247" s="73"/>
      <c r="C247" s="160"/>
      <c r="D247" s="37"/>
      <c r="E247" s="36"/>
      <c r="F247" s="35"/>
      <c r="G247" s="35"/>
      <c r="H247" s="35"/>
      <c r="I247" s="34"/>
      <c r="J247" s="34"/>
      <c r="K247" s="65"/>
      <c r="L247" s="5"/>
      <c r="M247" s="4"/>
      <c r="N247" s="33"/>
    </row>
    <row r="248" spans="1:14" s="2" customFormat="1" ht="23.25" customHeight="1">
      <c r="A248" s="59">
        <f>A247+1</f>
        <v>248</v>
      </c>
      <c r="B248" s="73" t="s">
        <v>334</v>
      </c>
      <c r="C248" s="160"/>
      <c r="D248" s="37"/>
      <c r="E248" s="36"/>
      <c r="F248" s="35"/>
      <c r="G248" s="35"/>
      <c r="H248" s="35"/>
      <c r="I248" s="34"/>
      <c r="J248" s="34"/>
      <c r="K248" s="65"/>
      <c r="L248" s="5"/>
      <c r="M248" s="4"/>
      <c r="N248" s="33"/>
    </row>
    <row r="249" spans="1:14" s="2" customFormat="1" ht="51" customHeight="1">
      <c r="A249" s="59">
        <f>A248+1</f>
        <v>249</v>
      </c>
      <c r="B249" s="6"/>
      <c r="C249" s="174"/>
      <c r="D249" s="11" t="s">
        <v>5</v>
      </c>
      <c r="E249" s="269"/>
      <c r="F249" s="19"/>
      <c r="G249" s="19"/>
      <c r="H249" s="18"/>
      <c r="I249" s="76" t="s">
        <v>14</v>
      </c>
      <c r="J249" s="303"/>
      <c r="K249" s="444" t="s">
        <v>2</v>
      </c>
      <c r="L249" s="444"/>
      <c r="M249" s="444"/>
      <c r="N249" s="3"/>
    </row>
    <row r="250" spans="1:14" s="2" customFormat="1" ht="25.5" customHeight="1">
      <c r="A250" s="59">
        <f t="shared" si="10"/>
        <v>250</v>
      </c>
      <c r="B250" s="6"/>
      <c r="C250" s="189" t="s">
        <v>42</v>
      </c>
      <c r="D250" s="273"/>
      <c r="E250" s="269"/>
      <c r="F250" s="19"/>
      <c r="G250" s="19"/>
      <c r="H250" s="270"/>
      <c r="I250" s="49"/>
      <c r="J250" s="322"/>
      <c r="K250" s="420"/>
      <c r="L250" s="421"/>
      <c r="M250" s="422"/>
      <c r="N250" s="3"/>
    </row>
    <row r="251" spans="1:14" s="2" customFormat="1" ht="25.5" customHeight="1">
      <c r="A251" s="59">
        <f t="shared" si="10"/>
        <v>251</v>
      </c>
      <c r="B251" s="6"/>
      <c r="C251" s="189" t="s">
        <v>121</v>
      </c>
      <c r="D251" s="17"/>
      <c r="E251" s="125"/>
      <c r="F251" s="126"/>
      <c r="G251" s="126"/>
      <c r="H251" s="18"/>
      <c r="I251" s="17"/>
      <c r="J251" s="323"/>
      <c r="K251" s="423"/>
      <c r="L251" s="424"/>
      <c r="M251" s="425"/>
      <c r="N251" s="3"/>
    </row>
    <row r="252" spans="1:14" s="2" customFormat="1" ht="25.5" customHeight="1">
      <c r="A252" s="59">
        <f t="shared" si="10"/>
        <v>252</v>
      </c>
      <c r="B252" s="6"/>
      <c r="C252" s="189" t="s">
        <v>120</v>
      </c>
      <c r="D252" s="127"/>
      <c r="E252" s="128"/>
      <c r="F252" s="129"/>
      <c r="G252" s="129"/>
      <c r="H252" s="20"/>
      <c r="I252" s="130"/>
      <c r="J252" s="324"/>
      <c r="K252" s="423"/>
      <c r="L252" s="424"/>
      <c r="M252" s="425"/>
      <c r="N252" s="3"/>
    </row>
    <row r="253" spans="1:14" s="2" customFormat="1" ht="25.5" customHeight="1">
      <c r="A253" s="59">
        <f t="shared" si="10"/>
        <v>253</v>
      </c>
      <c r="B253" s="6"/>
      <c r="C253" s="209" t="s">
        <v>60</v>
      </c>
      <c r="D253" s="17"/>
      <c r="E253" s="125"/>
      <c r="F253" s="126"/>
      <c r="G253" s="126"/>
      <c r="H253" s="18"/>
      <c r="I253" s="17"/>
      <c r="J253" s="323"/>
      <c r="K253" s="423"/>
      <c r="L253" s="424"/>
      <c r="M253" s="425"/>
      <c r="N253" s="3"/>
    </row>
    <row r="254" spans="1:14" s="2" customFormat="1" ht="25.5" customHeight="1">
      <c r="A254" s="59">
        <f t="shared" si="10"/>
        <v>254</v>
      </c>
      <c r="B254" s="6"/>
      <c r="C254" s="209" t="s">
        <v>43</v>
      </c>
      <c r="D254" s="17"/>
      <c r="E254" s="125"/>
      <c r="F254" s="126"/>
      <c r="G254" s="126"/>
      <c r="H254" s="18"/>
      <c r="I254" s="17"/>
      <c r="J254" s="323"/>
      <c r="K254" s="423"/>
      <c r="L254" s="424"/>
      <c r="M254" s="425"/>
      <c r="N254" s="3"/>
    </row>
    <row r="255" spans="1:14" s="2" customFormat="1" ht="25.5" customHeight="1">
      <c r="A255" s="59">
        <f t="shared" si="10"/>
        <v>255</v>
      </c>
      <c r="B255" s="6"/>
      <c r="C255" s="209" t="s">
        <v>44</v>
      </c>
      <c r="D255" s="17"/>
      <c r="E255" s="125"/>
      <c r="F255" s="126"/>
      <c r="G255" s="126"/>
      <c r="H255" s="18"/>
      <c r="I255" s="17"/>
      <c r="J255" s="323"/>
      <c r="K255" s="423"/>
      <c r="L255" s="424"/>
      <c r="M255" s="425"/>
      <c r="N255" s="3"/>
    </row>
    <row r="256" spans="1:14" s="2" customFormat="1" ht="25.5" customHeight="1">
      <c r="A256" s="59">
        <f t="shared" si="10"/>
        <v>256</v>
      </c>
      <c r="B256" s="6"/>
      <c r="C256" s="209" t="s">
        <v>45</v>
      </c>
      <c r="D256" s="17"/>
      <c r="E256" s="125"/>
      <c r="F256" s="126"/>
      <c r="G256" s="126"/>
      <c r="H256" s="18"/>
      <c r="I256" s="17"/>
      <c r="J256" s="323"/>
      <c r="K256" s="423"/>
      <c r="L256" s="424"/>
      <c r="M256" s="425"/>
      <c r="N256" s="3"/>
    </row>
    <row r="257" spans="1:14" s="2" customFormat="1" ht="25.5" customHeight="1">
      <c r="A257" s="59">
        <f t="shared" si="10"/>
        <v>257</v>
      </c>
      <c r="B257" s="6"/>
      <c r="C257" s="209" t="s">
        <v>72</v>
      </c>
      <c r="D257" s="17"/>
      <c r="E257" s="125"/>
      <c r="F257" s="126"/>
      <c r="G257" s="126"/>
      <c r="H257" s="18"/>
      <c r="I257" s="17"/>
      <c r="J257" s="325"/>
      <c r="K257" s="426"/>
      <c r="L257" s="427"/>
      <c r="M257" s="428"/>
      <c r="N257" s="3"/>
    </row>
    <row r="258" spans="1:14" s="2" customFormat="1" ht="23.25" customHeight="1">
      <c r="A258" s="59">
        <f t="shared" si="10"/>
        <v>258</v>
      </c>
      <c r="B258" s="6"/>
      <c r="C258" s="190"/>
      <c r="D258" s="131"/>
      <c r="E258" s="132"/>
      <c r="F258" s="132"/>
      <c r="G258" s="132"/>
      <c r="H258" s="132"/>
      <c r="I258" s="133"/>
      <c r="J258" s="133"/>
      <c r="K258" s="65"/>
      <c r="L258" s="334"/>
      <c r="M258" s="373"/>
      <c r="N258" s="3"/>
    </row>
    <row r="259" spans="1:14" s="2" customFormat="1" ht="23.25" customHeight="1">
      <c r="A259" s="59">
        <f t="shared" si="10"/>
        <v>259</v>
      </c>
      <c r="B259" s="73" t="s">
        <v>356</v>
      </c>
      <c r="C259" s="160"/>
      <c r="D259" s="37"/>
      <c r="E259" s="74"/>
      <c r="F259" s="35"/>
      <c r="G259" s="35"/>
      <c r="H259" s="35"/>
      <c r="I259" s="34"/>
      <c r="J259" s="34"/>
      <c r="K259" s="65"/>
      <c r="L259" s="5"/>
      <c r="M259" s="4"/>
      <c r="N259" s="33"/>
    </row>
    <row r="260" spans="1:14" s="2" customFormat="1" ht="23.25" customHeight="1">
      <c r="A260" s="59">
        <f t="shared" si="10"/>
        <v>260</v>
      </c>
      <c r="B260" s="73"/>
      <c r="C260" s="160"/>
      <c r="D260" s="37"/>
      <c r="E260" s="74"/>
      <c r="F260" s="35"/>
      <c r="G260" s="35"/>
      <c r="H260" s="35"/>
      <c r="I260" s="34"/>
      <c r="J260" s="34"/>
      <c r="K260" s="65"/>
      <c r="L260" s="5"/>
      <c r="M260" s="4"/>
      <c r="N260" s="33"/>
    </row>
    <row r="261" spans="1:14" s="2" customFormat="1" ht="23.25" customHeight="1">
      <c r="A261" s="59">
        <f t="shared" si="10"/>
        <v>261</v>
      </c>
      <c r="B261" s="73" t="s">
        <v>247</v>
      </c>
      <c r="C261" s="160"/>
      <c r="D261" s="37"/>
      <c r="E261" s="36"/>
      <c r="F261" s="35"/>
      <c r="G261" s="35"/>
      <c r="H261" s="35"/>
      <c r="I261" s="34"/>
      <c r="J261" s="34"/>
      <c r="K261" s="65"/>
      <c r="L261" s="16"/>
      <c r="M261" s="374"/>
      <c r="N261" s="33"/>
    </row>
    <row r="262" spans="1:17" s="1" customFormat="1" ht="48.75" customHeight="1">
      <c r="A262" s="59">
        <f aca="true" t="shared" si="11" ref="A262:A326">A261+1</f>
        <v>262</v>
      </c>
      <c r="B262" s="46"/>
      <c r="C262" s="174"/>
      <c r="D262" s="134" t="s">
        <v>46</v>
      </c>
      <c r="E262" s="10" t="s">
        <v>19</v>
      </c>
      <c r="F262" s="49"/>
      <c r="G262" s="49"/>
      <c r="H262" s="10" t="s">
        <v>47</v>
      </c>
      <c r="I262" s="76" t="s">
        <v>40</v>
      </c>
      <c r="J262" s="303"/>
      <c r="K262" s="444" t="s">
        <v>2</v>
      </c>
      <c r="L262" s="444"/>
      <c r="M262" s="444"/>
      <c r="N262" s="3"/>
      <c r="O262" s="2"/>
      <c r="P262" s="2"/>
      <c r="Q262" s="2"/>
    </row>
    <row r="263" spans="1:17" s="1" customFormat="1" ht="51.75" customHeight="1">
      <c r="A263" s="59">
        <f t="shared" si="11"/>
        <v>263</v>
      </c>
      <c r="B263" s="46"/>
      <c r="C263" s="158" t="s">
        <v>248</v>
      </c>
      <c r="D263" s="77"/>
      <c r="E263" s="77"/>
      <c r="F263" s="49"/>
      <c r="G263" s="49"/>
      <c r="H263" s="77"/>
      <c r="I263" s="77"/>
      <c r="J263" s="326"/>
      <c r="K263" s="420"/>
      <c r="L263" s="421"/>
      <c r="M263" s="422"/>
      <c r="N263" s="3"/>
      <c r="O263" s="2"/>
      <c r="P263" s="2"/>
      <c r="Q263" s="2"/>
    </row>
    <row r="264" spans="1:17" s="1" customFormat="1" ht="51.75" customHeight="1">
      <c r="A264" s="59">
        <f t="shared" si="11"/>
        <v>264</v>
      </c>
      <c r="B264" s="46"/>
      <c r="C264" s="225" t="s">
        <v>213</v>
      </c>
      <c r="D264" s="77"/>
      <c r="E264" s="77"/>
      <c r="F264" s="49"/>
      <c r="G264" s="49"/>
      <c r="H264" s="77"/>
      <c r="I264" s="77"/>
      <c r="J264" s="327"/>
      <c r="K264" s="423"/>
      <c r="L264" s="424"/>
      <c r="M264" s="425"/>
      <c r="N264" s="3"/>
      <c r="O264" s="2"/>
      <c r="P264" s="2"/>
      <c r="Q264" s="2"/>
    </row>
    <row r="265" spans="1:17" s="1" customFormat="1" ht="25.5" customHeight="1">
      <c r="A265" s="59">
        <f t="shared" si="11"/>
        <v>265</v>
      </c>
      <c r="B265" s="46"/>
      <c r="C265" s="157" t="s">
        <v>250</v>
      </c>
      <c r="D265" s="258"/>
      <c r="E265" s="258"/>
      <c r="F265" s="49"/>
      <c r="G265" s="49"/>
      <c r="H265" s="42">
        <v>0</v>
      </c>
      <c r="I265" s="41">
        <f>IF(AND(ISNUMBER(D265),ISNUMBER(H265)),D265*H265,"")</f>
      </c>
      <c r="J265" s="87"/>
      <c r="K265" s="423"/>
      <c r="L265" s="424"/>
      <c r="M265" s="425"/>
      <c r="N265" s="3"/>
      <c r="O265" s="2"/>
      <c r="P265" s="2"/>
      <c r="Q265" s="2"/>
    </row>
    <row r="266" spans="1:17" s="1" customFormat="1" ht="25.5" customHeight="1">
      <c r="A266" s="59">
        <f t="shared" si="11"/>
        <v>266</v>
      </c>
      <c r="B266" s="46"/>
      <c r="C266" s="157" t="s">
        <v>152</v>
      </c>
      <c r="D266" s="258"/>
      <c r="E266" s="258"/>
      <c r="F266" s="49"/>
      <c r="G266" s="49"/>
      <c r="H266" s="77"/>
      <c r="I266" s="135"/>
      <c r="J266" s="327"/>
      <c r="K266" s="423"/>
      <c r="L266" s="424"/>
      <c r="M266" s="425"/>
      <c r="N266" s="3"/>
      <c r="O266" s="2"/>
      <c r="P266" s="2"/>
      <c r="Q266" s="2"/>
    </row>
    <row r="267" spans="1:17" s="1" customFormat="1" ht="25.5" customHeight="1">
      <c r="A267" s="59">
        <f t="shared" si="11"/>
        <v>267</v>
      </c>
      <c r="B267" s="46"/>
      <c r="C267" s="224" t="s">
        <v>336</v>
      </c>
      <c r="D267" s="52" t="str">
        <f>IF((D266&lt;=D265),"Pass","Fail")</f>
        <v>Pass</v>
      </c>
      <c r="E267" s="52" t="str">
        <f>IF((E266&lt;=E265),"Pass","Fail")</f>
        <v>Pass</v>
      </c>
      <c r="F267" s="270"/>
      <c r="G267" s="270"/>
      <c r="H267" s="210"/>
      <c r="I267" s="273"/>
      <c r="J267" s="308"/>
      <c r="K267" s="423"/>
      <c r="L267" s="424"/>
      <c r="M267" s="425"/>
      <c r="N267" s="3"/>
      <c r="O267" s="2"/>
      <c r="P267" s="2"/>
      <c r="Q267" s="2"/>
    </row>
    <row r="268" spans="1:17" s="1" customFormat="1" ht="25.5" customHeight="1">
      <c r="A268" s="59">
        <f t="shared" si="11"/>
        <v>268</v>
      </c>
      <c r="B268" s="46"/>
      <c r="C268" s="157" t="s">
        <v>251</v>
      </c>
      <c r="D268" s="258"/>
      <c r="E268" s="258"/>
      <c r="F268" s="49"/>
      <c r="G268" s="49"/>
      <c r="H268" s="42">
        <v>0.15</v>
      </c>
      <c r="I268" s="87">
        <f>IF(AND(ISNUMBER(D268),ISNUMBER(H268)),D268*H268,"")</f>
      </c>
      <c r="J268" s="294"/>
      <c r="K268" s="423"/>
      <c r="L268" s="424"/>
      <c r="M268" s="425"/>
      <c r="N268" s="3"/>
      <c r="O268" s="2"/>
      <c r="P268" s="2"/>
      <c r="Q268" s="2"/>
    </row>
    <row r="269" spans="1:17" s="1" customFormat="1" ht="25.5" customHeight="1">
      <c r="A269" s="59">
        <f t="shared" si="11"/>
        <v>269</v>
      </c>
      <c r="B269" s="46"/>
      <c r="C269" s="157" t="s">
        <v>296</v>
      </c>
      <c r="D269" s="258"/>
      <c r="E269" s="258"/>
      <c r="F269" s="49"/>
      <c r="G269" s="49"/>
      <c r="H269" s="77"/>
      <c r="I269" s="135"/>
      <c r="J269" s="327"/>
      <c r="K269" s="423"/>
      <c r="L269" s="424"/>
      <c r="M269" s="425"/>
      <c r="N269" s="3"/>
      <c r="O269" s="2"/>
      <c r="P269" s="2"/>
      <c r="Q269" s="2"/>
    </row>
    <row r="270" spans="1:17" s="1" customFormat="1" ht="25.5" customHeight="1">
      <c r="A270" s="59">
        <f t="shared" si="11"/>
        <v>270</v>
      </c>
      <c r="B270" s="46"/>
      <c r="C270" s="224" t="s">
        <v>337</v>
      </c>
      <c r="D270" s="52" t="str">
        <f>IF((D269&lt;=D268),"Pass","Fail")</f>
        <v>Pass</v>
      </c>
      <c r="E270" s="52" t="str">
        <f>IF((E269&lt;=E268),"Pass","Fail")</f>
        <v>Pass</v>
      </c>
      <c r="F270" s="270"/>
      <c r="G270" s="270"/>
      <c r="H270" s="211"/>
      <c r="I270" s="273"/>
      <c r="J270" s="308"/>
      <c r="K270" s="423"/>
      <c r="L270" s="424"/>
      <c r="M270" s="425"/>
      <c r="N270" s="3"/>
      <c r="O270" s="2"/>
      <c r="P270" s="2"/>
      <c r="Q270" s="2"/>
    </row>
    <row r="271" spans="1:17" s="1" customFormat="1" ht="25.5" customHeight="1">
      <c r="A271" s="59">
        <f t="shared" si="11"/>
        <v>271</v>
      </c>
      <c r="B271" s="46"/>
      <c r="C271" s="157" t="s">
        <v>252</v>
      </c>
      <c r="D271" s="258"/>
      <c r="E271" s="258"/>
      <c r="F271" s="270"/>
      <c r="G271" s="270"/>
      <c r="H271" s="86">
        <v>0.5</v>
      </c>
      <c r="I271" s="87">
        <f>IF(AND(ISNUMBER(D271),ISNUMBER(H271)),D271*H271,"")</f>
      </c>
      <c r="J271" s="294"/>
      <c r="K271" s="423"/>
      <c r="L271" s="424"/>
      <c r="M271" s="425"/>
      <c r="N271" s="3"/>
      <c r="O271" s="2"/>
      <c r="P271" s="2"/>
      <c r="Q271" s="2"/>
    </row>
    <row r="272" spans="1:17" s="1" customFormat="1" ht="25.5" customHeight="1">
      <c r="A272" s="59">
        <f t="shared" si="11"/>
        <v>272</v>
      </c>
      <c r="B272" s="46"/>
      <c r="C272" s="191" t="s">
        <v>297</v>
      </c>
      <c r="D272" s="258"/>
      <c r="E272" s="258"/>
      <c r="F272" s="270"/>
      <c r="G272" s="270"/>
      <c r="H272" s="211"/>
      <c r="I272" s="273"/>
      <c r="J272" s="308"/>
      <c r="K272" s="423"/>
      <c r="L272" s="424"/>
      <c r="M272" s="425"/>
      <c r="N272" s="3"/>
      <c r="O272" s="2"/>
      <c r="P272" s="2"/>
      <c r="Q272" s="2"/>
    </row>
    <row r="273" spans="1:17" s="1" customFormat="1" ht="25.5" customHeight="1">
      <c r="A273" s="59">
        <f t="shared" si="11"/>
        <v>273</v>
      </c>
      <c r="B273" s="46"/>
      <c r="C273" s="224" t="s">
        <v>338</v>
      </c>
      <c r="D273" s="52" t="str">
        <f>IF((D272&lt;=D271),"Pass","Fail")</f>
        <v>Pass</v>
      </c>
      <c r="E273" s="52" t="str">
        <f>IF((E272&lt;=E271),"Pass","Fail")</f>
        <v>Pass</v>
      </c>
      <c r="F273" s="270"/>
      <c r="G273" s="270"/>
      <c r="H273" s="211"/>
      <c r="I273" s="273"/>
      <c r="J273" s="308"/>
      <c r="K273" s="423"/>
      <c r="L273" s="424"/>
      <c r="M273" s="425"/>
      <c r="N273" s="3"/>
      <c r="O273" s="2"/>
      <c r="P273" s="2"/>
      <c r="Q273" s="2"/>
    </row>
    <row r="274" spans="1:17" s="1" customFormat="1" ht="25.5" customHeight="1">
      <c r="A274" s="59">
        <f t="shared" si="11"/>
        <v>274</v>
      </c>
      <c r="B274" s="46"/>
      <c r="C274" s="157" t="s">
        <v>253</v>
      </c>
      <c r="D274" s="258"/>
      <c r="E274" s="258"/>
      <c r="F274" s="270"/>
      <c r="G274" s="270"/>
      <c r="H274" s="86">
        <v>1</v>
      </c>
      <c r="I274" s="87">
        <f>IF(AND(ISNUMBER(D274),ISNUMBER(H274)),D274*H274,"")</f>
      </c>
      <c r="J274" s="294"/>
      <c r="K274" s="423"/>
      <c r="L274" s="424"/>
      <c r="M274" s="425"/>
      <c r="N274" s="3"/>
      <c r="O274" s="2"/>
      <c r="P274" s="2"/>
      <c r="Q274" s="2"/>
    </row>
    <row r="275" spans="1:17" s="1" customFormat="1" ht="51.75" customHeight="1">
      <c r="A275" s="59">
        <f t="shared" si="11"/>
        <v>275</v>
      </c>
      <c r="B275" s="46"/>
      <c r="C275" s="157" t="s">
        <v>254</v>
      </c>
      <c r="D275" s="260"/>
      <c r="E275" s="260"/>
      <c r="F275" s="270"/>
      <c r="G275" s="270"/>
      <c r="H275" s="86">
        <v>0.5</v>
      </c>
      <c r="I275" s="87">
        <f>IF(AND(ISNUMBER(D275),ISNUMBER(H275)),D275*H275,"")</f>
      </c>
      <c r="J275" s="328"/>
      <c r="K275" s="423"/>
      <c r="L275" s="424"/>
      <c r="M275" s="425"/>
      <c r="N275" s="3"/>
      <c r="O275" s="2"/>
      <c r="P275" s="2"/>
      <c r="Q275" s="2"/>
    </row>
    <row r="276" spans="1:17" s="1" customFormat="1" ht="51.75" customHeight="1">
      <c r="A276" s="59">
        <f t="shared" si="11"/>
        <v>276</v>
      </c>
      <c r="B276" s="46"/>
      <c r="C276" s="226" t="s">
        <v>216</v>
      </c>
      <c r="D276" s="77"/>
      <c r="E276" s="77"/>
      <c r="F276" s="49"/>
      <c r="G276" s="49"/>
      <c r="H276" s="77"/>
      <c r="I276" s="135"/>
      <c r="J276" s="327"/>
      <c r="K276" s="423"/>
      <c r="L276" s="424"/>
      <c r="M276" s="425"/>
      <c r="N276" s="3"/>
      <c r="O276" s="2"/>
      <c r="P276" s="2"/>
      <c r="Q276" s="2"/>
    </row>
    <row r="277" spans="1:17" s="1" customFormat="1" ht="25.5" customHeight="1">
      <c r="A277" s="59">
        <f t="shared" si="11"/>
        <v>277</v>
      </c>
      <c r="B277" s="46"/>
      <c r="C277" s="170" t="s">
        <v>294</v>
      </c>
      <c r="D277" s="258"/>
      <c r="E277" s="258"/>
      <c r="F277" s="49"/>
      <c r="G277" s="49"/>
      <c r="H277" s="42">
        <v>0</v>
      </c>
      <c r="I277" s="87">
        <f>IF(AND(ISNUMBER(D277),ISNUMBER(H277)),D277*H277,"")</f>
      </c>
      <c r="J277" s="294"/>
      <c r="K277" s="423"/>
      <c r="L277" s="424"/>
      <c r="M277" s="425"/>
      <c r="N277" s="3"/>
      <c r="O277" s="2"/>
      <c r="P277" s="2"/>
      <c r="Q277" s="2"/>
    </row>
    <row r="278" spans="1:17" s="1" customFormat="1" ht="25.5" customHeight="1">
      <c r="A278" s="59">
        <f t="shared" si="11"/>
        <v>278</v>
      </c>
      <c r="B278" s="46"/>
      <c r="C278" s="170" t="s">
        <v>255</v>
      </c>
      <c r="D278" s="258"/>
      <c r="E278" s="258"/>
      <c r="F278" s="49"/>
      <c r="G278" s="49"/>
      <c r="H278" s="42">
        <v>0</v>
      </c>
      <c r="I278" s="87">
        <f>IF(AND(ISNUMBER(D278),ISNUMBER(H278)),D278*H278,"")</f>
      </c>
      <c r="J278" s="294"/>
      <c r="K278" s="423"/>
      <c r="L278" s="424"/>
      <c r="M278" s="425"/>
      <c r="N278" s="3"/>
      <c r="O278" s="2"/>
      <c r="P278" s="2"/>
      <c r="Q278" s="2"/>
    </row>
    <row r="279" spans="1:17" s="1" customFormat="1" ht="25.5" customHeight="1">
      <c r="A279" s="59">
        <f t="shared" si="11"/>
        <v>279</v>
      </c>
      <c r="B279" s="46"/>
      <c r="C279" s="170" t="s">
        <v>256</v>
      </c>
      <c r="D279" s="258"/>
      <c r="E279" s="258"/>
      <c r="F279" s="49"/>
      <c r="G279" s="49"/>
      <c r="H279" s="42">
        <v>0</v>
      </c>
      <c r="I279" s="87">
        <f>IF(AND(ISNUMBER(D279),ISNUMBER(H279)),D279*H279,"")</f>
      </c>
      <c r="J279" s="294"/>
      <c r="K279" s="423"/>
      <c r="L279" s="424"/>
      <c r="M279" s="425"/>
      <c r="N279" s="3"/>
      <c r="O279" s="2"/>
      <c r="P279" s="2"/>
      <c r="Q279" s="2"/>
    </row>
    <row r="280" spans="1:17" s="1" customFormat="1" ht="25.5" customHeight="1">
      <c r="A280" s="59">
        <f t="shared" si="11"/>
        <v>280</v>
      </c>
      <c r="B280" s="46"/>
      <c r="C280" s="163" t="s">
        <v>257</v>
      </c>
      <c r="D280" s="258"/>
      <c r="E280" s="258"/>
      <c r="F280" s="49"/>
      <c r="G280" s="49"/>
      <c r="H280" s="42">
        <v>0</v>
      </c>
      <c r="I280" s="87">
        <f>IF(AND(ISNUMBER(D280),ISNUMBER(H280)),D280*H280,"")</f>
      </c>
      <c r="J280" s="294"/>
      <c r="K280" s="423"/>
      <c r="L280" s="424"/>
      <c r="M280" s="425"/>
      <c r="N280" s="3"/>
      <c r="O280" s="2"/>
      <c r="P280" s="2"/>
      <c r="Q280" s="2"/>
    </row>
    <row r="281" spans="1:17" s="1" customFormat="1" ht="51.75" customHeight="1">
      <c r="A281" s="59">
        <f t="shared" si="11"/>
        <v>281</v>
      </c>
      <c r="B281" s="46" t="s">
        <v>90</v>
      </c>
      <c r="C281" s="163" t="s">
        <v>258</v>
      </c>
      <c r="D281" s="260"/>
      <c r="E281" s="260"/>
      <c r="F281" s="49"/>
      <c r="G281" s="49"/>
      <c r="H281" s="42">
        <v>0</v>
      </c>
      <c r="I281" s="87">
        <f>IF(AND(ISNUMBER(D281),ISNUMBER(H281)),D281*H281,"")</f>
      </c>
      <c r="J281" s="329"/>
      <c r="K281" s="423"/>
      <c r="L281" s="424"/>
      <c r="M281" s="425"/>
      <c r="N281" s="3"/>
      <c r="O281" s="2"/>
      <c r="P281" s="2"/>
      <c r="Q281" s="2"/>
    </row>
    <row r="282" spans="1:14" s="2" customFormat="1" ht="51.75" customHeight="1">
      <c r="A282" s="59">
        <f t="shared" si="11"/>
        <v>282</v>
      </c>
      <c r="B282" s="46"/>
      <c r="C282" s="158" t="s">
        <v>248</v>
      </c>
      <c r="D282" s="77"/>
      <c r="E282" s="77"/>
      <c r="F282" s="49"/>
      <c r="G282" s="49"/>
      <c r="H282" s="77"/>
      <c r="I282" s="96">
        <f>IF(AND(ISNUMBER(I265),ISNUMBER(I268),ISNUMBER(I271),ISNUMBER(I274),ISNUMBER(I275),ISNUMBER(I277),ISNUMBER(I278),ISNUMBER(I279),ISNUMBER(I280),ISNUMBER(I281)),SUM(I265,I268,I271,I274,I275,I277:I281),"")</f>
      </c>
      <c r="J282" s="302"/>
      <c r="K282" s="426"/>
      <c r="L282" s="427"/>
      <c r="M282" s="428"/>
      <c r="N282" s="3"/>
    </row>
    <row r="283" spans="1:14" s="2" customFormat="1" ht="23.25" customHeight="1">
      <c r="A283" s="59">
        <f t="shared" si="11"/>
        <v>283</v>
      </c>
      <c r="B283" s="73"/>
      <c r="C283" s="160"/>
      <c r="D283" s="37"/>
      <c r="E283" s="36"/>
      <c r="F283" s="35"/>
      <c r="G283" s="35"/>
      <c r="H283" s="35"/>
      <c r="I283" s="34"/>
      <c r="J283" s="34"/>
      <c r="K283" s="65"/>
      <c r="L283" s="5"/>
      <c r="M283" s="4"/>
      <c r="N283" s="33"/>
    </row>
    <row r="284" spans="1:14" s="2" customFormat="1" ht="23.25" customHeight="1">
      <c r="A284" s="59">
        <f t="shared" si="11"/>
        <v>284</v>
      </c>
      <c r="B284" s="73" t="s">
        <v>48</v>
      </c>
      <c r="C284" s="160"/>
      <c r="D284" s="37"/>
      <c r="E284" s="36"/>
      <c r="F284" s="35"/>
      <c r="G284" s="35"/>
      <c r="H284" s="35"/>
      <c r="I284" s="34"/>
      <c r="J284" s="34"/>
      <c r="K284" s="65"/>
      <c r="L284" s="5"/>
      <c r="M284" s="4"/>
      <c r="N284" s="33"/>
    </row>
    <row r="285" spans="1:14" s="2" customFormat="1" ht="50.25" customHeight="1">
      <c r="A285" s="59">
        <f t="shared" si="11"/>
        <v>285</v>
      </c>
      <c r="B285" s="46"/>
      <c r="C285" s="174"/>
      <c r="D285" s="11" t="s">
        <v>5</v>
      </c>
      <c r="E285" s="269"/>
      <c r="F285" s="270"/>
      <c r="G285" s="40"/>
      <c r="H285" s="10" t="s">
        <v>47</v>
      </c>
      <c r="I285" s="76" t="s">
        <v>40</v>
      </c>
      <c r="J285" s="303"/>
      <c r="K285" s="444" t="s">
        <v>2</v>
      </c>
      <c r="L285" s="444"/>
      <c r="M285" s="444"/>
      <c r="N285" s="3"/>
    </row>
    <row r="286" spans="1:14" s="2" customFormat="1" ht="25.5" customHeight="1">
      <c r="A286" s="59">
        <f t="shared" si="11"/>
        <v>286</v>
      </c>
      <c r="B286" s="46"/>
      <c r="C286" s="158" t="s">
        <v>308</v>
      </c>
      <c r="D286" s="77"/>
      <c r="E286" s="269"/>
      <c r="F286" s="270"/>
      <c r="G286" s="40"/>
      <c r="H286" s="77"/>
      <c r="I286" s="135"/>
      <c r="J286" s="326"/>
      <c r="K286" s="429"/>
      <c r="L286" s="430"/>
      <c r="M286" s="431"/>
      <c r="N286" s="3"/>
    </row>
    <row r="287" spans="1:14" s="2" customFormat="1" ht="25.5" customHeight="1">
      <c r="A287" s="59">
        <f t="shared" si="11"/>
        <v>287</v>
      </c>
      <c r="B287" s="46"/>
      <c r="C287" s="158" t="s">
        <v>114</v>
      </c>
      <c r="D287" s="260"/>
      <c r="E287" s="269"/>
      <c r="F287" s="270"/>
      <c r="G287" s="40"/>
      <c r="H287" s="86">
        <v>0.5</v>
      </c>
      <c r="I287" s="87">
        <f>IF(AND(ISNUMBER(D287),ISNUMBER(H287)),D287*H287,"")</f>
      </c>
      <c r="J287" s="294"/>
      <c r="K287" s="445"/>
      <c r="L287" s="446"/>
      <c r="M287" s="447"/>
      <c r="N287" s="3"/>
    </row>
    <row r="288" spans="1:14" s="2" customFormat="1" ht="25.5" customHeight="1">
      <c r="A288" s="59">
        <f t="shared" si="11"/>
        <v>288</v>
      </c>
      <c r="B288" s="46"/>
      <c r="C288" s="158" t="s">
        <v>115</v>
      </c>
      <c r="D288" s="260"/>
      <c r="E288" s="269"/>
      <c r="F288" s="270"/>
      <c r="G288" s="40"/>
      <c r="H288" s="86">
        <v>0.5</v>
      </c>
      <c r="I288" s="87">
        <f>IF(AND(ISNUMBER(D288),ISNUMBER(H288)),D288*H288,"")</f>
      </c>
      <c r="J288" s="294"/>
      <c r="K288" s="445"/>
      <c r="L288" s="446"/>
      <c r="M288" s="447"/>
      <c r="N288" s="3"/>
    </row>
    <row r="289" spans="1:14" s="2" customFormat="1" ht="25.5" customHeight="1">
      <c r="A289" s="59">
        <f t="shared" si="11"/>
        <v>289</v>
      </c>
      <c r="B289" s="46"/>
      <c r="C289" s="158" t="s">
        <v>116</v>
      </c>
      <c r="D289" s="260"/>
      <c r="E289" s="269"/>
      <c r="F289" s="270"/>
      <c r="G289" s="40"/>
      <c r="H289" s="86">
        <v>0.5</v>
      </c>
      <c r="I289" s="87">
        <f>IF(AND(ISNUMBER(D289),ISNUMBER(H289)),D289*H289,"")</f>
      </c>
      <c r="J289" s="294"/>
      <c r="K289" s="445"/>
      <c r="L289" s="446"/>
      <c r="M289" s="447"/>
      <c r="N289" s="3"/>
    </row>
    <row r="290" spans="1:14" s="2" customFormat="1" ht="25.5" customHeight="1">
      <c r="A290" s="59">
        <f t="shared" si="11"/>
        <v>290</v>
      </c>
      <c r="B290" s="46" t="s">
        <v>90</v>
      </c>
      <c r="C290" s="192" t="s">
        <v>117</v>
      </c>
      <c r="D290" s="260"/>
      <c r="E290" s="269"/>
      <c r="F290" s="270"/>
      <c r="G290" s="40"/>
      <c r="H290" s="86">
        <v>1</v>
      </c>
      <c r="I290" s="87">
        <f>IF(AND(ISNUMBER(D290),ISNUMBER(H290)),D290*H290,"")</f>
      </c>
      <c r="J290" s="294"/>
      <c r="K290" s="445"/>
      <c r="L290" s="446"/>
      <c r="M290" s="447"/>
      <c r="N290" s="33"/>
    </row>
    <row r="291" spans="1:14" s="2" customFormat="1" ht="25.5" customHeight="1">
      <c r="A291" s="59">
        <f t="shared" si="11"/>
        <v>291</v>
      </c>
      <c r="B291" s="46"/>
      <c r="C291" s="167" t="s">
        <v>118</v>
      </c>
      <c r="D291" s="77"/>
      <c r="E291" s="269"/>
      <c r="F291" s="270"/>
      <c r="G291" s="40"/>
      <c r="H291" s="77"/>
      <c r="I291" s="135"/>
      <c r="J291" s="327"/>
      <c r="K291" s="445"/>
      <c r="L291" s="446"/>
      <c r="M291" s="447"/>
      <c r="N291" s="3"/>
    </row>
    <row r="292" spans="1:14" s="2" customFormat="1" ht="25.5" customHeight="1">
      <c r="A292" s="59">
        <f t="shared" si="11"/>
        <v>292</v>
      </c>
      <c r="B292" s="46"/>
      <c r="C292" s="168" t="s">
        <v>311</v>
      </c>
      <c r="D292" s="260"/>
      <c r="E292" s="269"/>
      <c r="F292" s="270"/>
      <c r="G292" s="40"/>
      <c r="H292" s="42">
        <v>0</v>
      </c>
      <c r="I292" s="87">
        <f>IF(AND(ISNUMBER(D292),ISNUMBER(H292)),D292*H292,"")</f>
      </c>
      <c r="J292" s="294"/>
      <c r="K292" s="445"/>
      <c r="L292" s="446"/>
      <c r="M292" s="447"/>
      <c r="N292" s="3"/>
    </row>
    <row r="293" spans="1:14" s="2" customFormat="1" ht="25.5" customHeight="1">
      <c r="A293" s="59">
        <f t="shared" si="11"/>
        <v>293</v>
      </c>
      <c r="B293" s="46"/>
      <c r="C293" s="162" t="s">
        <v>310</v>
      </c>
      <c r="D293" s="260"/>
      <c r="E293" s="269"/>
      <c r="F293" s="270"/>
      <c r="G293" s="40"/>
      <c r="H293" s="42">
        <v>0</v>
      </c>
      <c r="I293" s="87">
        <f>IF(AND(ISNUMBER(D293),ISNUMBER(H293)),D293*H293,"")</f>
      </c>
      <c r="J293" s="294"/>
      <c r="K293" s="445"/>
      <c r="L293" s="446"/>
      <c r="M293" s="447"/>
      <c r="N293" s="3"/>
    </row>
    <row r="294" spans="1:14" s="2" customFormat="1" ht="25.5" customHeight="1">
      <c r="A294" s="59">
        <f t="shared" si="11"/>
        <v>294</v>
      </c>
      <c r="B294" s="46"/>
      <c r="C294" s="162" t="s">
        <v>309</v>
      </c>
      <c r="D294" s="260"/>
      <c r="E294" s="269"/>
      <c r="F294" s="270"/>
      <c r="G294" s="40"/>
      <c r="H294" s="42">
        <v>1</v>
      </c>
      <c r="I294" s="87">
        <f>IF(AND(ISNUMBER(D294),ISNUMBER(H294)),D294*H294,"")</f>
      </c>
      <c r="J294" s="294"/>
      <c r="K294" s="445"/>
      <c r="L294" s="446"/>
      <c r="M294" s="447"/>
      <c r="N294" s="3"/>
    </row>
    <row r="295" spans="1:14" s="2" customFormat="1" ht="25.5" customHeight="1">
      <c r="A295" s="59">
        <f t="shared" si="11"/>
        <v>295</v>
      </c>
      <c r="B295" s="46"/>
      <c r="C295" s="162" t="s">
        <v>119</v>
      </c>
      <c r="D295" s="260"/>
      <c r="E295" s="269"/>
      <c r="F295" s="270"/>
      <c r="G295" s="40"/>
      <c r="H295" s="42">
        <v>0.5</v>
      </c>
      <c r="I295" s="87">
        <f>IF(AND(ISNUMBER(D295),ISNUMBER(H295)),D295*H295,"")</f>
      </c>
      <c r="J295" s="294"/>
      <c r="K295" s="445"/>
      <c r="L295" s="446"/>
      <c r="M295" s="447"/>
      <c r="N295" s="3"/>
    </row>
    <row r="296" spans="1:14" s="2" customFormat="1" ht="25.5" customHeight="1">
      <c r="A296" s="59">
        <f t="shared" si="11"/>
        <v>296</v>
      </c>
      <c r="B296" s="46"/>
      <c r="C296" s="162" t="s">
        <v>240</v>
      </c>
      <c r="D296" s="260"/>
      <c r="E296" s="269"/>
      <c r="F296" s="269"/>
      <c r="G296" s="40"/>
      <c r="H296" s="269"/>
      <c r="I296" s="269"/>
      <c r="J296" s="305"/>
      <c r="K296" s="445"/>
      <c r="L296" s="446"/>
      <c r="M296" s="447"/>
      <c r="N296" s="3"/>
    </row>
    <row r="297" spans="1:14" s="2" customFormat="1" ht="25.5" customHeight="1">
      <c r="A297" s="59">
        <f t="shared" si="11"/>
        <v>297</v>
      </c>
      <c r="B297" s="46"/>
      <c r="C297" s="253" t="s">
        <v>243</v>
      </c>
      <c r="D297" s="260"/>
      <c r="E297" s="269"/>
      <c r="F297" s="19"/>
      <c r="G297" s="40"/>
      <c r="H297" s="269"/>
      <c r="I297" s="269"/>
      <c r="J297" s="305"/>
      <c r="K297" s="445"/>
      <c r="L297" s="446"/>
      <c r="M297" s="447"/>
      <c r="N297" s="3"/>
    </row>
    <row r="298" spans="1:14" s="2" customFormat="1" ht="25.5" customHeight="1">
      <c r="A298" s="59">
        <f t="shared" si="11"/>
        <v>298</v>
      </c>
      <c r="B298" s="46"/>
      <c r="C298" s="253" t="s">
        <v>244</v>
      </c>
      <c r="D298" s="288" t="b">
        <f>IF(AND(ISNUMBER(D297),ISNUMBER(D131)),MAX((D297-D131),0))</f>
        <v>0</v>
      </c>
      <c r="E298" s="269"/>
      <c r="F298" s="19"/>
      <c r="G298" s="40"/>
      <c r="H298" s="42">
        <v>1</v>
      </c>
      <c r="I298" s="87">
        <f>IF(AND(ISNUMBER(D298),ISNUMBER(H298)),D298*H298,"")</f>
      </c>
      <c r="J298" s="294"/>
      <c r="K298" s="445"/>
      <c r="L298" s="446"/>
      <c r="M298" s="447"/>
      <c r="N298" s="3"/>
    </row>
    <row r="299" spans="1:14" s="2" customFormat="1" ht="25.5" customHeight="1">
      <c r="A299" s="59">
        <f t="shared" si="11"/>
        <v>299</v>
      </c>
      <c r="B299" s="46"/>
      <c r="C299" s="162" t="s">
        <v>49</v>
      </c>
      <c r="D299" s="260"/>
      <c r="E299" s="269"/>
      <c r="F299" s="270"/>
      <c r="G299" s="40"/>
      <c r="H299" s="42">
        <v>1</v>
      </c>
      <c r="I299" s="87">
        <f>IF(AND(ISNUMBER(D299),ISNUMBER(H299)),D299*H299,"")</f>
      </c>
      <c r="J299" s="294"/>
      <c r="K299" s="445"/>
      <c r="L299" s="446"/>
      <c r="M299" s="447"/>
      <c r="N299" s="3"/>
    </row>
    <row r="300" spans="1:14" s="2" customFormat="1" ht="25.5" customHeight="1">
      <c r="A300" s="59">
        <f t="shared" si="11"/>
        <v>300</v>
      </c>
      <c r="B300" s="46"/>
      <c r="C300" s="158" t="s">
        <v>50</v>
      </c>
      <c r="D300" s="448"/>
      <c r="E300" s="449"/>
      <c r="F300" s="449"/>
      <c r="G300" s="449"/>
      <c r="H300" s="450"/>
      <c r="I300" s="96">
        <f>IF(AND(ISNUMBER(I287),ISNUMBER(I288),ISNUMBER(I289),ISNUMBER(I290),ISNUMBER(I292),ISNUMBER(I293),ISNUMBER(I294),ISNUMBER(I295),ISNUMBER(I298),ISNUMBER(I299)),SUM(I287:I290,I292:I295,I298,I299),"")</f>
      </c>
      <c r="J300" s="302"/>
      <c r="K300" s="432"/>
      <c r="L300" s="433"/>
      <c r="M300" s="434"/>
      <c r="N300" s="3"/>
    </row>
    <row r="301" spans="1:14" s="2" customFormat="1" ht="23.25" customHeight="1">
      <c r="A301" s="59">
        <f t="shared" si="11"/>
        <v>301</v>
      </c>
      <c r="B301" s="73"/>
      <c r="C301" s="160"/>
      <c r="D301" s="37"/>
      <c r="E301" s="36"/>
      <c r="F301" s="35"/>
      <c r="G301" s="35"/>
      <c r="H301" s="35"/>
      <c r="I301" s="34"/>
      <c r="J301" s="34"/>
      <c r="K301" s="65"/>
      <c r="L301" s="5"/>
      <c r="M301" s="4"/>
      <c r="N301" s="33"/>
    </row>
    <row r="302" spans="1:14" s="2" customFormat="1" ht="23.25" customHeight="1">
      <c r="A302" s="59">
        <f t="shared" si="11"/>
        <v>302</v>
      </c>
      <c r="B302" s="73" t="s">
        <v>51</v>
      </c>
      <c r="C302" s="160"/>
      <c r="D302" s="37"/>
      <c r="E302" s="36"/>
      <c r="F302" s="35"/>
      <c r="G302" s="35"/>
      <c r="H302" s="35"/>
      <c r="I302" s="34"/>
      <c r="J302" s="34"/>
      <c r="K302" s="65"/>
      <c r="L302" s="5"/>
      <c r="M302" s="4"/>
      <c r="N302" s="33"/>
    </row>
    <row r="303" spans="1:14" s="2" customFormat="1" ht="48" customHeight="1">
      <c r="A303" s="59">
        <f t="shared" si="11"/>
        <v>303</v>
      </c>
      <c r="B303" s="6"/>
      <c r="C303" s="174"/>
      <c r="D303" s="11" t="s">
        <v>5</v>
      </c>
      <c r="E303" s="269"/>
      <c r="F303" s="270"/>
      <c r="G303" s="40"/>
      <c r="H303" s="10" t="s">
        <v>47</v>
      </c>
      <c r="I303" s="76" t="s">
        <v>40</v>
      </c>
      <c r="J303" s="303"/>
      <c r="K303" s="444" t="s">
        <v>2</v>
      </c>
      <c r="L303" s="444"/>
      <c r="M303" s="444"/>
      <c r="N303" s="3"/>
    </row>
    <row r="304" spans="1:14" s="2" customFormat="1" ht="25.5" customHeight="1">
      <c r="A304" s="59">
        <f t="shared" si="11"/>
        <v>304</v>
      </c>
      <c r="B304" s="46"/>
      <c r="C304" s="158" t="s">
        <v>130</v>
      </c>
      <c r="D304" s="77"/>
      <c r="E304" s="269"/>
      <c r="F304" s="270"/>
      <c r="G304" s="40"/>
      <c r="H304" s="77"/>
      <c r="I304" s="77"/>
      <c r="J304" s="326"/>
      <c r="K304" s="420"/>
      <c r="L304" s="421"/>
      <c r="M304" s="422"/>
      <c r="N304" s="3"/>
    </row>
    <row r="305" spans="1:14" s="2" customFormat="1" ht="25.5" customHeight="1">
      <c r="A305" s="59">
        <f t="shared" si="11"/>
        <v>305</v>
      </c>
      <c r="B305" s="46"/>
      <c r="C305" s="192" t="s">
        <v>52</v>
      </c>
      <c r="D305" s="258"/>
      <c r="E305" s="269"/>
      <c r="F305" s="270"/>
      <c r="G305" s="40"/>
      <c r="H305" s="42">
        <v>1</v>
      </c>
      <c r="I305" s="41">
        <f>IF(AND(ISNUMBER(D305),ISNUMBER(H305)),D305*H305,"")</f>
      </c>
      <c r="J305" s="294"/>
      <c r="K305" s="423"/>
      <c r="L305" s="424"/>
      <c r="M305" s="425"/>
      <c r="N305" s="3"/>
    </row>
    <row r="306" spans="1:14" s="2" customFormat="1" ht="25.5" customHeight="1">
      <c r="A306" s="59">
        <f t="shared" si="11"/>
        <v>306</v>
      </c>
      <c r="B306" s="46"/>
      <c r="C306" s="192" t="s">
        <v>53</v>
      </c>
      <c r="D306" s="258"/>
      <c r="E306" s="269"/>
      <c r="F306" s="270"/>
      <c r="G306" s="40"/>
      <c r="H306" s="42">
        <v>1</v>
      </c>
      <c r="I306" s="41">
        <f>IF(AND(ISNUMBER(D306),ISNUMBER(H306)),D306*H306,"")</f>
      </c>
      <c r="J306" s="87"/>
      <c r="K306" s="423"/>
      <c r="L306" s="424"/>
      <c r="M306" s="425"/>
      <c r="N306" s="3"/>
    </row>
    <row r="307" spans="1:14" s="2" customFormat="1" ht="25.5" customHeight="1">
      <c r="A307" s="59">
        <f t="shared" si="11"/>
        <v>307</v>
      </c>
      <c r="B307" s="46"/>
      <c r="C307" s="158" t="s">
        <v>73</v>
      </c>
      <c r="D307" s="83"/>
      <c r="E307" s="269"/>
      <c r="F307" s="270"/>
      <c r="G307" s="40"/>
      <c r="H307" s="77"/>
      <c r="I307" s="77"/>
      <c r="J307" s="327"/>
      <c r="K307" s="423"/>
      <c r="L307" s="424"/>
      <c r="M307" s="425"/>
      <c r="N307" s="3"/>
    </row>
    <row r="308" spans="1:14" s="2" customFormat="1" ht="51.75" customHeight="1">
      <c r="A308" s="59">
        <f t="shared" si="11"/>
        <v>308</v>
      </c>
      <c r="B308" s="46"/>
      <c r="C308" s="158" t="s">
        <v>128</v>
      </c>
      <c r="D308" s="258"/>
      <c r="E308" s="269"/>
      <c r="F308" s="270"/>
      <c r="G308" s="40"/>
      <c r="H308" s="42">
        <v>1</v>
      </c>
      <c r="I308" s="41">
        <f>IF(AND(ISNUMBER(D308),ISNUMBER(H308)),D308*H308,"")</f>
      </c>
      <c r="J308" s="87"/>
      <c r="K308" s="423"/>
      <c r="L308" s="424"/>
      <c r="M308" s="425"/>
      <c r="N308" s="3"/>
    </row>
    <row r="309" spans="1:14" s="2" customFormat="1" ht="25.5" customHeight="1">
      <c r="A309" s="59">
        <f t="shared" si="11"/>
        <v>309</v>
      </c>
      <c r="B309" s="46"/>
      <c r="C309" s="166" t="s">
        <v>129</v>
      </c>
      <c r="D309" s="258"/>
      <c r="E309" s="269"/>
      <c r="F309" s="270"/>
      <c r="G309" s="40"/>
      <c r="H309" s="42">
        <v>0</v>
      </c>
      <c r="I309" s="41">
        <f>IF(AND(ISNUMBER(D309),ISNUMBER(H309)),D309*H309,"")</f>
      </c>
      <c r="J309" s="87"/>
      <c r="K309" s="423"/>
      <c r="L309" s="424"/>
      <c r="M309" s="425"/>
      <c r="N309" s="3"/>
    </row>
    <row r="310" spans="1:14" s="2" customFormat="1" ht="25.5" customHeight="1">
      <c r="A310" s="59">
        <f t="shared" si="11"/>
        <v>310</v>
      </c>
      <c r="B310" s="46"/>
      <c r="C310" s="164" t="s">
        <v>54</v>
      </c>
      <c r="D310" s="77"/>
      <c r="E310" s="269"/>
      <c r="F310" s="270"/>
      <c r="G310" s="40"/>
      <c r="H310" s="77"/>
      <c r="I310" s="44">
        <f>IF(AND(ISNUMBER(I305),ISNUMBER(I306),ISNUMBER(I308),ISNUMBER(I309)),SUM(I305:I306,I308:I309),"")</f>
      </c>
      <c r="J310" s="96"/>
      <c r="K310" s="426"/>
      <c r="L310" s="427"/>
      <c r="M310" s="428"/>
      <c r="N310" s="3"/>
    </row>
    <row r="311" spans="1:14" s="2" customFormat="1" ht="23.25" customHeight="1">
      <c r="A311" s="59">
        <f t="shared" si="11"/>
        <v>311</v>
      </c>
      <c r="B311" s="73"/>
      <c r="C311" s="160"/>
      <c r="D311" s="37"/>
      <c r="E311" s="36"/>
      <c r="F311" s="35"/>
      <c r="G311" s="35"/>
      <c r="H311" s="35"/>
      <c r="I311" s="34"/>
      <c r="J311" s="34"/>
      <c r="K311" s="65"/>
      <c r="L311" s="5"/>
      <c r="M311" s="4"/>
      <c r="N311" s="33"/>
    </row>
    <row r="312" spans="1:14" s="2" customFormat="1" ht="23.25" customHeight="1">
      <c r="A312" s="59">
        <f t="shared" si="11"/>
        <v>312</v>
      </c>
      <c r="B312" s="73" t="s">
        <v>55</v>
      </c>
      <c r="C312" s="160"/>
      <c r="D312" s="37"/>
      <c r="E312" s="36"/>
      <c r="F312" s="35"/>
      <c r="G312" s="35"/>
      <c r="H312" s="35"/>
      <c r="I312" s="34"/>
      <c r="J312" s="34"/>
      <c r="K312" s="65"/>
      <c r="L312" s="5"/>
      <c r="M312" s="4"/>
      <c r="N312" s="33"/>
    </row>
    <row r="313" spans="1:14" s="2" customFormat="1" ht="23.25" customHeight="1">
      <c r="A313" s="59">
        <f t="shared" si="11"/>
        <v>313</v>
      </c>
      <c r="B313" s="73"/>
      <c r="C313" s="160"/>
      <c r="D313" s="37"/>
      <c r="E313" s="36"/>
      <c r="F313" s="35"/>
      <c r="G313" s="35"/>
      <c r="H313" s="35"/>
      <c r="I313" s="34"/>
      <c r="J313" s="34"/>
      <c r="K313" s="65"/>
      <c r="L313" s="5"/>
      <c r="M313" s="4"/>
      <c r="N313" s="33"/>
    </row>
    <row r="314" spans="1:14" s="2" customFormat="1" ht="51" customHeight="1">
      <c r="A314" s="59">
        <f t="shared" si="11"/>
        <v>314</v>
      </c>
      <c r="B314" s="136"/>
      <c r="C314" s="160"/>
      <c r="D314" s="11" t="s">
        <v>5</v>
      </c>
      <c r="E314" s="269"/>
      <c r="F314" s="270"/>
      <c r="G314" s="40"/>
      <c r="H314" s="10" t="s">
        <v>47</v>
      </c>
      <c r="I314" s="76" t="s">
        <v>40</v>
      </c>
      <c r="J314" s="303"/>
      <c r="K314" s="444" t="s">
        <v>2</v>
      </c>
      <c r="L314" s="444"/>
      <c r="M314" s="444"/>
      <c r="N314" s="33"/>
    </row>
    <row r="315" spans="1:14" s="2" customFormat="1" ht="25.5" customHeight="1">
      <c r="A315" s="59">
        <f t="shared" si="11"/>
        <v>315</v>
      </c>
      <c r="B315" s="46"/>
      <c r="C315" s="164" t="s">
        <v>56</v>
      </c>
      <c r="D315" s="77"/>
      <c r="E315" s="269"/>
      <c r="F315" s="270"/>
      <c r="G315" s="40"/>
      <c r="H315" s="77"/>
      <c r="I315" s="41">
        <f>IF(AND(ISNUMBER(I282),ISNUMBER(I300),ISNUMBER(I310),ISNUMBER(L398)),I282+I300+I310+L398,"")</f>
      </c>
      <c r="J315" s="87"/>
      <c r="K315" s="420"/>
      <c r="L315" s="421"/>
      <c r="M315" s="422"/>
      <c r="N315" s="3"/>
    </row>
    <row r="316" spans="1:14" s="2" customFormat="1" ht="25.5" customHeight="1">
      <c r="A316" s="59">
        <f t="shared" si="11"/>
        <v>316</v>
      </c>
      <c r="B316" s="46"/>
      <c r="C316" s="164" t="s">
        <v>57</v>
      </c>
      <c r="D316" s="137">
        <f>I246</f>
      </c>
      <c r="E316" s="138"/>
      <c r="F316" s="123"/>
      <c r="G316" s="40"/>
      <c r="H316" s="139">
        <v>0.75</v>
      </c>
      <c r="I316" s="41">
        <f>IF(AND(ISNUMBER(D316),ISNUMBER(H316)),D316*H316,"")</f>
      </c>
      <c r="J316" s="87"/>
      <c r="K316" s="423"/>
      <c r="L316" s="424"/>
      <c r="M316" s="425"/>
      <c r="N316" s="3"/>
    </row>
    <row r="317" spans="1:14" s="2" customFormat="1" ht="25.5" customHeight="1">
      <c r="A317" s="59">
        <f t="shared" si="11"/>
        <v>317</v>
      </c>
      <c r="B317" s="46"/>
      <c r="C317" s="188" t="s">
        <v>58</v>
      </c>
      <c r="D317" s="31"/>
      <c r="E317" s="124"/>
      <c r="F317" s="124"/>
      <c r="G317" s="124"/>
      <c r="H317" s="124"/>
      <c r="I317" s="140">
        <f>IF(AND(ISNUMBER(I315),ISNUMBER(I316)),MIN(I315,I316),"")</f>
      </c>
      <c r="J317" s="330"/>
      <c r="K317" s="426"/>
      <c r="L317" s="427"/>
      <c r="M317" s="428"/>
      <c r="N317" s="3"/>
    </row>
    <row r="318" spans="1:14" s="2" customFormat="1" ht="23.25" customHeight="1">
      <c r="A318" s="59">
        <f t="shared" si="11"/>
        <v>318</v>
      </c>
      <c r="B318" s="73"/>
      <c r="C318" s="160"/>
      <c r="D318" s="37"/>
      <c r="E318" s="36"/>
      <c r="F318" s="35"/>
      <c r="G318" s="35"/>
      <c r="H318" s="35"/>
      <c r="I318" s="34"/>
      <c r="J318" s="34"/>
      <c r="K318" s="65"/>
      <c r="L318" s="5"/>
      <c r="M318" s="4"/>
      <c r="N318" s="33"/>
    </row>
    <row r="319" spans="1:14" s="2" customFormat="1" ht="23.25" customHeight="1">
      <c r="A319" s="59">
        <f t="shared" si="11"/>
        <v>319</v>
      </c>
      <c r="B319" s="73" t="s">
        <v>335</v>
      </c>
      <c r="C319" s="160"/>
      <c r="D319" s="37"/>
      <c r="E319" s="36"/>
      <c r="F319" s="35"/>
      <c r="G319" s="35"/>
      <c r="H319" s="35"/>
      <c r="I319" s="34"/>
      <c r="J319" s="34"/>
      <c r="K319" s="65"/>
      <c r="L319" s="5"/>
      <c r="M319" s="4"/>
      <c r="N319" s="33"/>
    </row>
    <row r="320" spans="1:14" s="2" customFormat="1" ht="48" customHeight="1">
      <c r="A320" s="59">
        <f t="shared" si="11"/>
        <v>320</v>
      </c>
      <c r="B320" s="6"/>
      <c r="C320" s="174"/>
      <c r="D320" s="11" t="s">
        <v>5</v>
      </c>
      <c r="E320" s="269"/>
      <c r="F320" s="19"/>
      <c r="G320" s="19"/>
      <c r="H320" s="18"/>
      <c r="I320" s="76" t="s">
        <v>40</v>
      </c>
      <c r="J320" s="303"/>
      <c r="K320" s="444" t="s">
        <v>2</v>
      </c>
      <c r="L320" s="444"/>
      <c r="M320" s="444"/>
      <c r="N320" s="3"/>
    </row>
    <row r="321" spans="1:14" s="2" customFormat="1" ht="25.5" customHeight="1">
      <c r="A321" s="59">
        <f t="shared" si="11"/>
        <v>321</v>
      </c>
      <c r="B321" s="6"/>
      <c r="C321" s="189" t="s">
        <v>59</v>
      </c>
      <c r="D321" s="141"/>
      <c r="E321" s="22"/>
      <c r="F321" s="21"/>
      <c r="G321" s="21"/>
      <c r="H321" s="20"/>
      <c r="I321" s="142"/>
      <c r="J321" s="331"/>
      <c r="K321" s="420"/>
      <c r="L321" s="421"/>
      <c r="M321" s="422"/>
      <c r="N321" s="3"/>
    </row>
    <row r="322" spans="1:14" s="2" customFormat="1" ht="25.5" customHeight="1">
      <c r="A322" s="59">
        <f t="shared" si="11"/>
        <v>322</v>
      </c>
      <c r="B322" s="6"/>
      <c r="C322" s="189" t="s">
        <v>121</v>
      </c>
      <c r="D322" s="17"/>
      <c r="E322" s="125"/>
      <c r="F322" s="126"/>
      <c r="G322" s="126"/>
      <c r="H322" s="18"/>
      <c r="I322" s="17"/>
      <c r="J322" s="323"/>
      <c r="K322" s="423"/>
      <c r="L322" s="424"/>
      <c r="M322" s="425"/>
      <c r="N322" s="3"/>
    </row>
    <row r="323" spans="1:14" s="2" customFormat="1" ht="25.5" customHeight="1">
      <c r="A323" s="59">
        <f t="shared" si="11"/>
        <v>323</v>
      </c>
      <c r="B323" s="6"/>
      <c r="C323" s="189" t="s">
        <v>120</v>
      </c>
      <c r="D323" s="127"/>
      <c r="E323" s="128"/>
      <c r="F323" s="129"/>
      <c r="G323" s="129"/>
      <c r="H323" s="20"/>
      <c r="I323" s="130"/>
      <c r="J323" s="324"/>
      <c r="K323" s="423"/>
      <c r="L323" s="424"/>
      <c r="M323" s="425"/>
      <c r="N323" s="3"/>
    </row>
    <row r="324" spans="1:14" s="2" customFormat="1" ht="25.5" customHeight="1">
      <c r="A324" s="59">
        <f t="shared" si="11"/>
        <v>324</v>
      </c>
      <c r="B324" s="6"/>
      <c r="C324" s="209" t="s">
        <v>60</v>
      </c>
      <c r="D324" s="17"/>
      <c r="E324" s="125"/>
      <c r="F324" s="126"/>
      <c r="G324" s="126"/>
      <c r="H324" s="18"/>
      <c r="I324" s="17"/>
      <c r="J324" s="323"/>
      <c r="K324" s="423"/>
      <c r="L324" s="424"/>
      <c r="M324" s="425"/>
      <c r="N324" s="3"/>
    </row>
    <row r="325" spans="1:14" s="2" customFormat="1" ht="25.5" customHeight="1">
      <c r="A325" s="59">
        <f t="shared" si="11"/>
        <v>325</v>
      </c>
      <c r="B325" s="6"/>
      <c r="C325" s="209" t="s">
        <v>43</v>
      </c>
      <c r="D325" s="17"/>
      <c r="E325" s="125"/>
      <c r="F325" s="126"/>
      <c r="G325" s="126"/>
      <c r="H325" s="18"/>
      <c r="I325" s="17"/>
      <c r="J325" s="323"/>
      <c r="K325" s="423"/>
      <c r="L325" s="424"/>
      <c r="M325" s="425"/>
      <c r="N325" s="3"/>
    </row>
    <row r="326" spans="1:14" s="2" customFormat="1" ht="25.5" customHeight="1">
      <c r="A326" s="59">
        <f t="shared" si="11"/>
        <v>326</v>
      </c>
      <c r="B326" s="6" t="s">
        <v>90</v>
      </c>
      <c r="C326" s="362" t="s">
        <v>44</v>
      </c>
      <c r="D326" s="17"/>
      <c r="E326" s="125"/>
      <c r="F326" s="126"/>
      <c r="G326" s="126"/>
      <c r="H326" s="18"/>
      <c r="I326" s="17"/>
      <c r="J326" s="323"/>
      <c r="K326" s="423"/>
      <c r="L326" s="424"/>
      <c r="M326" s="425"/>
      <c r="N326" s="3"/>
    </row>
    <row r="327" spans="1:14" s="2" customFormat="1" ht="25.5" customHeight="1">
      <c r="A327" s="59">
        <f aca="true" t="shared" si="12" ref="A327:A390">A326+1</f>
        <v>327</v>
      </c>
      <c r="B327" s="6"/>
      <c r="C327" s="209" t="s">
        <v>45</v>
      </c>
      <c r="D327" s="17"/>
      <c r="E327" s="125"/>
      <c r="F327" s="126"/>
      <c r="G327" s="126"/>
      <c r="H327" s="18"/>
      <c r="I327" s="17"/>
      <c r="J327" s="323"/>
      <c r="K327" s="423"/>
      <c r="L327" s="424"/>
      <c r="M327" s="425"/>
      <c r="N327" s="3"/>
    </row>
    <row r="328" spans="1:14" s="2" customFormat="1" ht="25.5" customHeight="1">
      <c r="A328" s="59">
        <f t="shared" si="12"/>
        <v>328</v>
      </c>
      <c r="B328" s="143"/>
      <c r="C328" s="209" t="s">
        <v>72</v>
      </c>
      <c r="D328" s="17"/>
      <c r="E328" s="125"/>
      <c r="F328" s="126"/>
      <c r="G328" s="126"/>
      <c r="H328" s="18"/>
      <c r="I328" s="17"/>
      <c r="J328" s="325"/>
      <c r="K328" s="426"/>
      <c r="L328" s="427"/>
      <c r="M328" s="428"/>
      <c r="N328" s="3"/>
    </row>
    <row r="329" spans="1:14" s="2" customFormat="1" ht="23.25" customHeight="1">
      <c r="A329" s="59">
        <f t="shared" si="12"/>
        <v>329</v>
      </c>
      <c r="B329" s="6"/>
      <c r="C329" s="160"/>
      <c r="D329" s="37"/>
      <c r="E329" s="36"/>
      <c r="F329" s="35"/>
      <c r="G329" s="35"/>
      <c r="H329" s="35"/>
      <c r="I329" s="34"/>
      <c r="J329" s="34"/>
      <c r="K329" s="65"/>
      <c r="L329" s="5"/>
      <c r="M329" s="4"/>
      <c r="N329" s="33"/>
    </row>
    <row r="330" spans="1:14" s="2" customFormat="1" ht="23.25" customHeight="1">
      <c r="A330" s="59">
        <f t="shared" si="12"/>
        <v>330</v>
      </c>
      <c r="B330" s="58" t="s">
        <v>298</v>
      </c>
      <c r="C330" s="159"/>
      <c r="D330" s="57"/>
      <c r="E330" s="56"/>
      <c r="F330" s="56"/>
      <c r="G330" s="56"/>
      <c r="H330" s="56"/>
      <c r="I330" s="57"/>
      <c r="J330" s="57"/>
      <c r="K330" s="335"/>
      <c r="L330" s="71"/>
      <c r="M330" s="72"/>
      <c r="N330" s="55"/>
    </row>
    <row r="331" spans="1:14" s="2" customFormat="1" ht="23.25" customHeight="1">
      <c r="A331" s="59">
        <f t="shared" si="12"/>
        <v>331</v>
      </c>
      <c r="B331" s="6"/>
      <c r="C331" s="193"/>
      <c r="D331" s="144"/>
      <c r="E331" s="145"/>
      <c r="F331" s="146"/>
      <c r="G331" s="25"/>
      <c r="H331" s="25"/>
      <c r="I331" s="24"/>
      <c r="J331" s="24"/>
      <c r="K331" s="65"/>
      <c r="L331" s="5"/>
      <c r="M331" s="4"/>
      <c r="N331" s="3"/>
    </row>
    <row r="332" spans="1:13" s="2" customFormat="1" ht="51.75" customHeight="1">
      <c r="A332" s="59">
        <f t="shared" si="12"/>
        <v>332</v>
      </c>
      <c r="B332" s="6"/>
      <c r="C332" s="174"/>
      <c r="D332" s="10" t="s">
        <v>300</v>
      </c>
      <c r="E332" s="10" t="s">
        <v>299</v>
      </c>
      <c r="F332" s="43"/>
      <c r="G332" s="227"/>
      <c r="H332" s="75" t="s">
        <v>13</v>
      </c>
      <c r="I332" s="76" t="s">
        <v>61</v>
      </c>
      <c r="J332" s="303"/>
      <c r="K332" s="336" t="s">
        <v>47</v>
      </c>
      <c r="L332" s="345" t="s">
        <v>40</v>
      </c>
      <c r="M332" s="4"/>
    </row>
    <row r="333" spans="1:13" s="2" customFormat="1" ht="25.5" customHeight="1">
      <c r="A333" s="59">
        <f t="shared" si="12"/>
        <v>333</v>
      </c>
      <c r="B333" s="6"/>
      <c r="C333" s="166" t="s">
        <v>187</v>
      </c>
      <c r="D333" s="43"/>
      <c r="E333" s="43"/>
      <c r="F333" s="43"/>
      <c r="G333" s="43"/>
      <c r="H333" s="43"/>
      <c r="I333" s="43"/>
      <c r="J333" s="98"/>
      <c r="K333" s="147"/>
      <c r="L333" s="346"/>
      <c r="M333" s="4"/>
    </row>
    <row r="334" spans="1:13" s="2" customFormat="1" ht="51.75" customHeight="1">
      <c r="A334" s="59">
        <f t="shared" si="12"/>
        <v>334</v>
      </c>
      <c r="B334" s="6"/>
      <c r="C334" s="204" t="s">
        <v>214</v>
      </c>
      <c r="D334" s="77"/>
      <c r="E334" s="77"/>
      <c r="F334" s="49"/>
      <c r="G334" s="49"/>
      <c r="H334" s="77"/>
      <c r="I334" s="77"/>
      <c r="J334" s="135"/>
      <c r="K334" s="77"/>
      <c r="L334" s="332"/>
      <c r="M334" s="4"/>
    </row>
    <row r="335" spans="1:13" s="2" customFormat="1" ht="25.5" customHeight="1">
      <c r="A335" s="59">
        <f t="shared" si="12"/>
        <v>335</v>
      </c>
      <c r="B335" s="6"/>
      <c r="C335" s="170" t="s">
        <v>259</v>
      </c>
      <c r="D335" s="258"/>
      <c r="E335" s="258"/>
      <c r="F335" s="43"/>
      <c r="G335" s="43"/>
      <c r="H335" s="42">
        <v>0</v>
      </c>
      <c r="I335" s="41">
        <f>IF(AND(ISNUMBER(H335),ISNUMBER(E335)),H335*E335,"")</f>
      </c>
      <c r="J335" s="87"/>
      <c r="K335" s="337">
        <v>0</v>
      </c>
      <c r="L335" s="347">
        <f>IF(AND(ISNUMBER(K335),ISNUMBER(D335)),K335*D335,"")</f>
      </c>
      <c r="M335" s="4"/>
    </row>
    <row r="336" spans="1:13" s="2" customFormat="1" ht="25.5" customHeight="1">
      <c r="A336" s="59">
        <f t="shared" si="12"/>
        <v>336</v>
      </c>
      <c r="B336" s="6"/>
      <c r="C336" s="194" t="s">
        <v>152</v>
      </c>
      <c r="D336" s="258"/>
      <c r="E336" s="258"/>
      <c r="F336" s="43"/>
      <c r="G336" s="43"/>
      <c r="H336" s="77"/>
      <c r="I336" s="77"/>
      <c r="J336" s="135"/>
      <c r="K336" s="206"/>
      <c r="L336" s="348"/>
      <c r="M336" s="4"/>
    </row>
    <row r="337" spans="1:13" s="2" customFormat="1" ht="25.5" customHeight="1">
      <c r="A337" s="59">
        <f t="shared" si="12"/>
        <v>337</v>
      </c>
      <c r="B337" s="6"/>
      <c r="C337" s="222" t="s">
        <v>339</v>
      </c>
      <c r="D337" s="52" t="str">
        <f>IF((D336&lt;=D335),"Pass","Fail")</f>
        <v>Pass</v>
      </c>
      <c r="E337" s="52" t="str">
        <f>IF((E336&lt;=E335),"Pass","Fail")</f>
        <v>Pass</v>
      </c>
      <c r="F337" s="270"/>
      <c r="G337" s="270"/>
      <c r="H337" s="270"/>
      <c r="I337" s="274"/>
      <c r="J337" s="273"/>
      <c r="K337" s="206"/>
      <c r="L337" s="348"/>
      <c r="M337" s="4"/>
    </row>
    <row r="338" spans="1:13" s="2" customFormat="1" ht="25.5" customHeight="1">
      <c r="A338" s="59">
        <f t="shared" si="12"/>
        <v>338</v>
      </c>
      <c r="B338" s="6"/>
      <c r="C338" s="170" t="s">
        <v>260</v>
      </c>
      <c r="D338" s="258"/>
      <c r="E338" s="258"/>
      <c r="F338" s="43"/>
      <c r="G338" s="43"/>
      <c r="H338" s="148"/>
      <c r="I338" s="79"/>
      <c r="J338" s="344"/>
      <c r="K338" s="337">
        <v>0.15</v>
      </c>
      <c r="L338" s="347">
        <f>IF(AND(ISNUMBER(K338),ISNUMBER(D338)),K338*D338,"")</f>
      </c>
      <c r="M338" s="4"/>
    </row>
    <row r="339" spans="1:13" s="2" customFormat="1" ht="25.5" customHeight="1">
      <c r="A339" s="59">
        <f t="shared" si="12"/>
        <v>339</v>
      </c>
      <c r="B339" s="6"/>
      <c r="C339" s="195" t="s">
        <v>153</v>
      </c>
      <c r="D339" s="258"/>
      <c r="E339" s="258"/>
      <c r="F339" s="43"/>
      <c r="G339" s="43"/>
      <c r="H339" s="148"/>
      <c r="I339" s="79"/>
      <c r="J339" s="344"/>
      <c r="K339" s="206"/>
      <c r="L339" s="348"/>
      <c r="M339" s="4"/>
    </row>
    <row r="340" spans="1:13" s="2" customFormat="1" ht="25.5" customHeight="1">
      <c r="A340" s="59">
        <f t="shared" si="12"/>
        <v>340</v>
      </c>
      <c r="B340" s="6"/>
      <c r="C340" s="224" t="s">
        <v>340</v>
      </c>
      <c r="D340" s="52" t="str">
        <f>IF((D339&lt;=D338),"Pass","Fail")</f>
        <v>Pass</v>
      </c>
      <c r="E340" s="52" t="str">
        <f>IF((E339&lt;=E338),"Pass","Fail")</f>
        <v>Pass</v>
      </c>
      <c r="F340" s="270"/>
      <c r="G340" s="270"/>
      <c r="H340" s="270"/>
      <c r="I340" s="274"/>
      <c r="J340" s="273"/>
      <c r="K340" s="206"/>
      <c r="L340" s="348"/>
      <c r="M340" s="4"/>
    </row>
    <row r="341" spans="1:13" s="2" customFormat="1" ht="25.5" customHeight="1">
      <c r="A341" s="59">
        <f t="shared" si="12"/>
        <v>341</v>
      </c>
      <c r="B341" s="6"/>
      <c r="C341" s="170" t="s">
        <v>261</v>
      </c>
      <c r="D341" s="258"/>
      <c r="E341" s="258"/>
      <c r="F341" s="270"/>
      <c r="G341" s="270"/>
      <c r="H341" s="270"/>
      <c r="I341" s="274"/>
      <c r="J341" s="273"/>
      <c r="K341" s="337">
        <v>0.5</v>
      </c>
      <c r="L341" s="347">
        <f>IF(AND(ISNUMBER(K341),ISNUMBER(D341)),K341*D341,"")</f>
      </c>
      <c r="M341" s="4"/>
    </row>
    <row r="342" spans="1:13" s="2" customFormat="1" ht="25.5" customHeight="1">
      <c r="A342" s="59">
        <f t="shared" si="12"/>
        <v>342</v>
      </c>
      <c r="B342" s="6"/>
      <c r="C342" s="195" t="s">
        <v>154</v>
      </c>
      <c r="D342" s="258"/>
      <c r="E342" s="258"/>
      <c r="F342" s="270"/>
      <c r="G342" s="270"/>
      <c r="H342" s="270"/>
      <c r="I342" s="274"/>
      <c r="J342" s="273"/>
      <c r="K342" s="49"/>
      <c r="L342" s="348"/>
      <c r="M342" s="4"/>
    </row>
    <row r="343" spans="1:13" s="2" customFormat="1" ht="25.5" customHeight="1">
      <c r="A343" s="59">
        <f t="shared" si="12"/>
        <v>343</v>
      </c>
      <c r="B343" s="6"/>
      <c r="C343" s="224" t="s">
        <v>341</v>
      </c>
      <c r="D343" s="52" t="str">
        <f>IF((D342&lt;=D341),"Pass","Fail")</f>
        <v>Pass</v>
      </c>
      <c r="E343" s="52" t="str">
        <f>IF((E342&lt;=E341),"Pass","Fail")</f>
        <v>Pass</v>
      </c>
      <c r="F343" s="270"/>
      <c r="G343" s="270"/>
      <c r="H343" s="270"/>
      <c r="I343" s="274"/>
      <c r="J343" s="273"/>
      <c r="K343" s="49"/>
      <c r="L343" s="348"/>
      <c r="M343" s="4"/>
    </row>
    <row r="344" spans="1:13" s="2" customFormat="1" ht="25.5" customHeight="1">
      <c r="A344" s="59">
        <f t="shared" si="12"/>
        <v>344</v>
      </c>
      <c r="B344" s="6"/>
      <c r="C344" s="170" t="s">
        <v>262</v>
      </c>
      <c r="D344" s="258"/>
      <c r="E344" s="258"/>
      <c r="F344" s="43"/>
      <c r="G344" s="43"/>
      <c r="H344" s="148"/>
      <c r="I344" s="79"/>
      <c r="J344" s="344"/>
      <c r="K344" s="337">
        <v>1</v>
      </c>
      <c r="L344" s="347">
        <f>IF(AND(ISNUMBER(K344),ISNUMBER(D344)),K344*D344,"")</f>
      </c>
      <c r="M344" s="4"/>
    </row>
    <row r="345" spans="1:13" s="2" customFormat="1" ht="25.5" customHeight="1">
      <c r="A345" s="59">
        <f t="shared" si="12"/>
        <v>345</v>
      </c>
      <c r="B345" s="6"/>
      <c r="C345" s="195" t="s">
        <v>155</v>
      </c>
      <c r="D345" s="258"/>
      <c r="E345" s="258"/>
      <c r="F345" s="43"/>
      <c r="G345" s="43"/>
      <c r="H345" s="148"/>
      <c r="I345" s="79"/>
      <c r="J345" s="344"/>
      <c r="K345" s="79"/>
      <c r="L345" s="348"/>
      <c r="M345" s="4"/>
    </row>
    <row r="346" spans="1:13" s="2" customFormat="1" ht="25.5" customHeight="1">
      <c r="A346" s="59">
        <f t="shared" si="12"/>
        <v>346</v>
      </c>
      <c r="B346" s="6"/>
      <c r="C346" s="224" t="s">
        <v>342</v>
      </c>
      <c r="D346" s="52" t="str">
        <f>IF((D345&lt;=D344),"Pass","Fail")</f>
        <v>Pass</v>
      </c>
      <c r="E346" s="52" t="str">
        <f>IF((E345&lt;=E344),"Pass","Fail")</f>
        <v>Pass</v>
      </c>
      <c r="F346" s="270"/>
      <c r="G346" s="270"/>
      <c r="H346" s="270"/>
      <c r="I346" s="274"/>
      <c r="J346" s="49"/>
      <c r="K346" s="274"/>
      <c r="L346" s="348"/>
      <c r="M346" s="4"/>
    </row>
    <row r="347" spans="1:13" s="2" customFormat="1" ht="25.5" customHeight="1">
      <c r="A347" s="59">
        <f t="shared" si="12"/>
        <v>347</v>
      </c>
      <c r="B347" s="6"/>
      <c r="C347" s="170" t="s">
        <v>263</v>
      </c>
      <c r="D347" s="258"/>
      <c r="E347" s="258"/>
      <c r="F347" s="43"/>
      <c r="G347" s="43"/>
      <c r="H347" s="42">
        <v>0.15</v>
      </c>
      <c r="I347" s="41">
        <f>IF(AND(ISNUMBER(H347),ISNUMBER(E347)),H347*E347,"")</f>
      </c>
      <c r="J347" s="79"/>
      <c r="K347" s="349"/>
      <c r="L347" s="349"/>
      <c r="M347" s="4"/>
    </row>
    <row r="348" spans="1:13" s="2" customFormat="1" ht="25.5" customHeight="1">
      <c r="A348" s="59">
        <f t="shared" si="12"/>
        <v>348</v>
      </c>
      <c r="B348" s="6"/>
      <c r="C348" s="195" t="s">
        <v>156</v>
      </c>
      <c r="D348" s="258"/>
      <c r="E348" s="258"/>
      <c r="F348" s="43"/>
      <c r="G348" s="43"/>
      <c r="H348" s="77"/>
      <c r="I348" s="77"/>
      <c r="J348" s="77"/>
      <c r="K348" s="349"/>
      <c r="L348" s="349"/>
      <c r="M348" s="4"/>
    </row>
    <row r="349" spans="1:13" s="2" customFormat="1" ht="25.5" customHeight="1">
      <c r="A349" s="59">
        <f t="shared" si="12"/>
        <v>349</v>
      </c>
      <c r="B349" s="6"/>
      <c r="C349" s="224" t="s">
        <v>343</v>
      </c>
      <c r="D349" s="52" t="str">
        <f>IF((D348&lt;=D347),"Pass","Fail")</f>
        <v>Pass</v>
      </c>
      <c r="E349" s="52" t="str">
        <f>IF((E348&lt;=E347),"Pass","Fail")</f>
        <v>Pass</v>
      </c>
      <c r="F349" s="270"/>
      <c r="G349" s="270"/>
      <c r="H349" s="270"/>
      <c r="I349" s="274"/>
      <c r="J349" s="49"/>
      <c r="K349" s="349"/>
      <c r="L349" s="349"/>
      <c r="M349" s="4"/>
    </row>
    <row r="350" spans="1:13" s="2" customFormat="1" ht="25.5" customHeight="1">
      <c r="A350" s="59">
        <f t="shared" si="12"/>
        <v>350</v>
      </c>
      <c r="B350" s="6"/>
      <c r="C350" s="170" t="s">
        <v>264</v>
      </c>
      <c r="D350" s="258"/>
      <c r="E350" s="258"/>
      <c r="F350" s="43"/>
      <c r="G350" s="43"/>
      <c r="H350" s="42">
        <v>0</v>
      </c>
      <c r="I350" s="41">
        <f>IF(AND(ISNUMBER(H350),ISNUMBER(E350)),H350*E350,"")</f>
      </c>
      <c r="J350" s="273"/>
      <c r="K350" s="337">
        <v>0</v>
      </c>
      <c r="L350" s="347">
        <f>IF(AND(ISNUMBER(K350),ISNUMBER(D350)),K350*D350,"")</f>
      </c>
      <c r="M350" s="4"/>
    </row>
    <row r="351" spans="1:13" s="2" customFormat="1" ht="25.5" customHeight="1">
      <c r="A351" s="59">
        <f t="shared" si="12"/>
        <v>351</v>
      </c>
      <c r="B351" s="6"/>
      <c r="C351" s="195" t="s">
        <v>157</v>
      </c>
      <c r="D351" s="258"/>
      <c r="E351" s="258"/>
      <c r="F351" s="43"/>
      <c r="G351" s="43"/>
      <c r="H351" s="77"/>
      <c r="I351" s="77"/>
      <c r="J351" s="135"/>
      <c r="K351" s="77"/>
      <c r="L351" s="206"/>
      <c r="M351" s="4"/>
    </row>
    <row r="352" spans="1:13" s="2" customFormat="1" ht="25.5" customHeight="1">
      <c r="A352" s="59">
        <f t="shared" si="12"/>
        <v>352</v>
      </c>
      <c r="B352" s="6"/>
      <c r="C352" s="224" t="s">
        <v>344</v>
      </c>
      <c r="D352" s="52" t="str">
        <f>IF((D351&lt;=D350),"Pass","Fail")</f>
        <v>Pass</v>
      </c>
      <c r="E352" s="52" t="str">
        <f>IF((E351&lt;=E350),"Pass","Fail")</f>
        <v>Pass</v>
      </c>
      <c r="F352" s="270"/>
      <c r="G352" s="270"/>
      <c r="H352" s="270"/>
      <c r="I352" s="274"/>
      <c r="J352" s="273"/>
      <c r="K352" s="49"/>
      <c r="L352" s="206"/>
      <c r="M352" s="4"/>
    </row>
    <row r="353" spans="1:13" s="2" customFormat="1" ht="25.5" customHeight="1">
      <c r="A353" s="59">
        <f t="shared" si="12"/>
        <v>353</v>
      </c>
      <c r="B353" s="6"/>
      <c r="C353" s="170" t="s">
        <v>265</v>
      </c>
      <c r="D353" s="258"/>
      <c r="E353" s="258"/>
      <c r="F353" s="270"/>
      <c r="G353" s="270"/>
      <c r="H353" s="270"/>
      <c r="I353" s="274"/>
      <c r="J353" s="273"/>
      <c r="K353" s="337">
        <v>0.35</v>
      </c>
      <c r="L353" s="347">
        <f>IF(AND(ISNUMBER(K353),ISNUMBER(D353)),K353*D353,"")</f>
      </c>
      <c r="M353" s="4"/>
    </row>
    <row r="354" spans="1:13" s="2" customFormat="1" ht="25.5" customHeight="1">
      <c r="A354" s="59">
        <f t="shared" si="12"/>
        <v>354</v>
      </c>
      <c r="B354" s="6"/>
      <c r="C354" s="195" t="s">
        <v>158</v>
      </c>
      <c r="D354" s="258"/>
      <c r="E354" s="258"/>
      <c r="F354" s="270"/>
      <c r="G354" s="270"/>
      <c r="H354" s="270"/>
      <c r="I354" s="274"/>
      <c r="J354" s="273"/>
      <c r="K354" s="49"/>
      <c r="L354" s="348"/>
      <c r="M354" s="4"/>
    </row>
    <row r="355" spans="1:13" s="2" customFormat="1" ht="25.5" customHeight="1">
      <c r="A355" s="59">
        <f t="shared" si="12"/>
        <v>355</v>
      </c>
      <c r="B355" s="6"/>
      <c r="C355" s="224" t="s">
        <v>345</v>
      </c>
      <c r="D355" s="52" t="str">
        <f>IF((D354&lt;=D353),"Pass","Fail")</f>
        <v>Pass</v>
      </c>
      <c r="E355" s="52" t="str">
        <f>IF((E354&lt;=E353),"Pass","Fail")</f>
        <v>Pass</v>
      </c>
      <c r="F355" s="270"/>
      <c r="G355" s="270"/>
      <c r="H355" s="270"/>
      <c r="I355" s="274"/>
      <c r="J355" s="273"/>
      <c r="K355" s="49"/>
      <c r="L355" s="348"/>
      <c r="M355" s="4"/>
    </row>
    <row r="356" spans="1:13" s="2" customFormat="1" ht="25.5" customHeight="1">
      <c r="A356" s="59">
        <f t="shared" si="12"/>
        <v>356</v>
      </c>
      <c r="B356" s="6"/>
      <c r="C356" s="170" t="s">
        <v>266</v>
      </c>
      <c r="D356" s="258"/>
      <c r="E356" s="258"/>
      <c r="F356" s="43"/>
      <c r="G356" s="43"/>
      <c r="H356" s="148"/>
      <c r="I356" s="79"/>
      <c r="J356" s="344"/>
      <c r="K356" s="337">
        <v>0.85</v>
      </c>
      <c r="L356" s="347">
        <f>IF(AND(ISNUMBER(K356),ISNUMBER(D356)),K356*D356,"")</f>
      </c>
      <c r="M356" s="4"/>
    </row>
    <row r="357" spans="1:13" s="2" customFormat="1" ht="25.5" customHeight="1">
      <c r="A357" s="59">
        <f t="shared" si="12"/>
        <v>357</v>
      </c>
      <c r="B357" s="6"/>
      <c r="C357" s="195" t="s">
        <v>159</v>
      </c>
      <c r="D357" s="258"/>
      <c r="E357" s="258"/>
      <c r="F357" s="101"/>
      <c r="G357" s="101"/>
      <c r="H357" s="148"/>
      <c r="I357" s="79"/>
      <c r="J357" s="79"/>
      <c r="K357" s="79"/>
      <c r="L357" s="350"/>
      <c r="M357" s="4"/>
    </row>
    <row r="358" spans="1:13" s="2" customFormat="1" ht="25.5" customHeight="1">
      <c r="A358" s="59">
        <f t="shared" si="12"/>
        <v>358</v>
      </c>
      <c r="B358" s="6"/>
      <c r="C358" s="224" t="s">
        <v>346</v>
      </c>
      <c r="D358" s="52" t="str">
        <f>IF((D357&lt;=D356),"Pass","Fail")</f>
        <v>Pass</v>
      </c>
      <c r="E358" s="52" t="str">
        <f>IF((E357&lt;=E356),"Pass","Fail")</f>
        <v>Pass</v>
      </c>
      <c r="F358" s="270"/>
      <c r="G358" s="270"/>
      <c r="H358" s="270"/>
      <c r="I358" s="274"/>
      <c r="J358" s="49"/>
      <c r="K358" s="49"/>
      <c r="L358" s="350"/>
      <c r="M358" s="4"/>
    </row>
    <row r="359" spans="1:13" s="2" customFormat="1" ht="25.5" customHeight="1">
      <c r="A359" s="59">
        <f t="shared" si="12"/>
        <v>359</v>
      </c>
      <c r="B359" s="6"/>
      <c r="C359" s="170" t="s">
        <v>267</v>
      </c>
      <c r="D359" s="258"/>
      <c r="E359" s="258"/>
      <c r="F359" s="43"/>
      <c r="G359" s="43"/>
      <c r="H359" s="42">
        <v>0.5</v>
      </c>
      <c r="I359" s="41">
        <f>IF(AND(ISNUMBER(H359),ISNUMBER(E359)),H359*E359,"")</f>
      </c>
      <c r="J359" s="79"/>
      <c r="K359" s="79"/>
      <c r="L359" s="351"/>
      <c r="M359" s="4"/>
    </row>
    <row r="360" spans="1:13" s="2" customFormat="1" ht="25.5" customHeight="1">
      <c r="A360" s="59">
        <f t="shared" si="12"/>
        <v>360</v>
      </c>
      <c r="B360" s="6"/>
      <c r="C360" s="195" t="s">
        <v>160</v>
      </c>
      <c r="D360" s="258"/>
      <c r="E360" s="258"/>
      <c r="F360" s="43"/>
      <c r="G360" s="43"/>
      <c r="H360" s="77"/>
      <c r="I360" s="77"/>
      <c r="J360" s="49"/>
      <c r="K360" s="49"/>
      <c r="L360" s="351"/>
      <c r="M360" s="4"/>
    </row>
    <row r="361" spans="1:13" s="2" customFormat="1" ht="25.5" customHeight="1">
      <c r="A361" s="59">
        <f t="shared" si="12"/>
        <v>361</v>
      </c>
      <c r="B361" s="6"/>
      <c r="C361" s="224" t="s">
        <v>347</v>
      </c>
      <c r="D361" s="52" t="str">
        <f>IF((D360&lt;=D359),"Pass","Fail")</f>
        <v>Pass</v>
      </c>
      <c r="E361" s="52" t="str">
        <f>IF((E360&lt;=E359),"Pass","Fail")</f>
        <v>Pass</v>
      </c>
      <c r="F361" s="270"/>
      <c r="G361" s="270"/>
      <c r="H361" s="270"/>
      <c r="I361" s="274"/>
      <c r="J361" s="79"/>
      <c r="K361" s="79"/>
      <c r="L361" s="270"/>
      <c r="M361" s="4"/>
    </row>
    <row r="362" spans="1:13" s="2" customFormat="1" ht="25.5" customHeight="1">
      <c r="A362" s="59">
        <f t="shared" si="12"/>
        <v>362</v>
      </c>
      <c r="B362" s="6"/>
      <c r="C362" s="170" t="s">
        <v>268</v>
      </c>
      <c r="D362" s="258"/>
      <c r="E362" s="258"/>
      <c r="F362" s="43"/>
      <c r="G362" s="43"/>
      <c r="H362" s="42">
        <v>0.35</v>
      </c>
      <c r="I362" s="41">
        <f>IF(AND(ISNUMBER(H362),ISNUMBER(E362)),H362*E362,"")</f>
      </c>
      <c r="J362" s="49"/>
      <c r="K362" s="49"/>
      <c r="L362" s="270"/>
      <c r="M362" s="4"/>
    </row>
    <row r="363" spans="1:13" s="2" customFormat="1" ht="25.5" customHeight="1">
      <c r="A363" s="59">
        <f t="shared" si="12"/>
        <v>363</v>
      </c>
      <c r="B363" s="6"/>
      <c r="C363" s="195" t="s">
        <v>161</v>
      </c>
      <c r="D363" s="258"/>
      <c r="E363" s="258"/>
      <c r="F363" s="43"/>
      <c r="G363" s="43"/>
      <c r="H363" s="77"/>
      <c r="I363" s="77"/>
      <c r="J363" s="79"/>
      <c r="K363" s="79"/>
      <c r="L363" s="270"/>
      <c r="M363" s="4"/>
    </row>
    <row r="364" spans="1:13" s="2" customFormat="1" ht="25.5" customHeight="1">
      <c r="A364" s="59">
        <f t="shared" si="12"/>
        <v>364</v>
      </c>
      <c r="B364" s="6"/>
      <c r="C364" s="224" t="s">
        <v>348</v>
      </c>
      <c r="D364" s="52" t="str">
        <f>IF((D363&lt;=D362),"Pass","Fail")</f>
        <v>Pass</v>
      </c>
      <c r="E364" s="52" t="str">
        <f>IF((E363&lt;=E362),"Pass","Fail")</f>
        <v>Pass</v>
      </c>
      <c r="F364" s="270"/>
      <c r="G364" s="270"/>
      <c r="H364" s="270"/>
      <c r="I364" s="274"/>
      <c r="J364" s="49"/>
      <c r="K364" s="49"/>
      <c r="L364" s="270"/>
      <c r="M364" s="4"/>
    </row>
    <row r="365" spans="1:13" s="2" customFormat="1" ht="25.5" customHeight="1">
      <c r="A365" s="59">
        <f t="shared" si="12"/>
        <v>365</v>
      </c>
      <c r="B365" s="6"/>
      <c r="C365" s="170" t="s">
        <v>269</v>
      </c>
      <c r="D365" s="258"/>
      <c r="E365" s="258"/>
      <c r="F365" s="270"/>
      <c r="G365" s="270"/>
      <c r="H365" s="42">
        <v>0</v>
      </c>
      <c r="I365" s="41">
        <f>IF(AND(ISNUMBER(H365),ISNUMBER(E365)),H365*E365,"")</f>
      </c>
      <c r="J365" s="87"/>
      <c r="K365" s="337">
        <v>0</v>
      </c>
      <c r="L365" s="347">
        <f>IF(AND(ISNUMBER(K365),ISNUMBER(D365)),K365*D365,"")</f>
      </c>
      <c r="M365" s="4"/>
    </row>
    <row r="366" spans="1:13" s="2" customFormat="1" ht="25.5" customHeight="1">
      <c r="A366" s="59">
        <f t="shared" si="12"/>
        <v>366</v>
      </c>
      <c r="B366" s="6"/>
      <c r="C366" s="195" t="s">
        <v>162</v>
      </c>
      <c r="D366" s="258"/>
      <c r="E366" s="258"/>
      <c r="F366" s="270"/>
      <c r="G366" s="270"/>
      <c r="H366" s="270"/>
      <c r="I366" s="274"/>
      <c r="J366" s="273"/>
      <c r="K366" s="49"/>
      <c r="L366" s="270"/>
      <c r="M366" s="4"/>
    </row>
    <row r="367" spans="1:13" s="2" customFormat="1" ht="25.5" customHeight="1">
      <c r="A367" s="59">
        <f t="shared" si="12"/>
        <v>367</v>
      </c>
      <c r="B367" s="6"/>
      <c r="C367" s="224" t="s">
        <v>349</v>
      </c>
      <c r="D367" s="52" t="str">
        <f>IF((D366&lt;=D365),"Pass","Fail")</f>
        <v>Pass</v>
      </c>
      <c r="E367" s="52" t="str">
        <f>IF((E366&lt;=E365),"Pass","Fail")</f>
        <v>Pass</v>
      </c>
      <c r="F367" s="270"/>
      <c r="G367" s="270"/>
      <c r="H367" s="270"/>
      <c r="I367" s="274"/>
      <c r="J367" s="273"/>
      <c r="K367" s="49"/>
      <c r="L367" s="270"/>
      <c r="M367" s="4"/>
    </row>
    <row r="368" spans="1:13" s="2" customFormat="1" ht="25.5" customHeight="1">
      <c r="A368" s="59">
        <f t="shared" si="12"/>
        <v>368</v>
      </c>
      <c r="B368" s="6"/>
      <c r="C368" s="170" t="s">
        <v>270</v>
      </c>
      <c r="D368" s="258"/>
      <c r="E368" s="258"/>
      <c r="F368" s="43"/>
      <c r="G368" s="101"/>
      <c r="H368" s="270"/>
      <c r="I368" s="274"/>
      <c r="J368" s="273"/>
      <c r="K368" s="337">
        <v>0.5</v>
      </c>
      <c r="L368" s="347">
        <f>IF(AND(ISNUMBER(K368),ISNUMBER(D368)),K368*D368,"")</f>
      </c>
      <c r="M368" s="4"/>
    </row>
    <row r="369" spans="1:13" s="2" customFormat="1" ht="25.5" customHeight="1">
      <c r="A369" s="59">
        <f t="shared" si="12"/>
        <v>369</v>
      </c>
      <c r="B369" s="6"/>
      <c r="C369" s="195" t="s">
        <v>163</v>
      </c>
      <c r="D369" s="258"/>
      <c r="E369" s="258"/>
      <c r="F369" s="101"/>
      <c r="G369" s="101"/>
      <c r="H369" s="270"/>
      <c r="I369" s="274"/>
      <c r="J369" s="49"/>
      <c r="K369" s="49"/>
      <c r="L369" s="270"/>
      <c r="M369" s="4"/>
    </row>
    <row r="370" spans="1:13" s="2" customFormat="1" ht="25.5" customHeight="1">
      <c r="A370" s="59">
        <f t="shared" si="12"/>
        <v>370</v>
      </c>
      <c r="B370" s="6"/>
      <c r="C370" s="224" t="s">
        <v>350</v>
      </c>
      <c r="D370" s="52" t="str">
        <f>IF((D369&lt;=D368),"Pass","Fail")</f>
        <v>Pass</v>
      </c>
      <c r="E370" s="52" t="str">
        <f>IF((E369&lt;=E368),"Pass","Fail")</f>
        <v>Pass</v>
      </c>
      <c r="F370" s="270"/>
      <c r="G370" s="270"/>
      <c r="H370" s="270"/>
      <c r="I370" s="274"/>
      <c r="J370" s="49"/>
      <c r="K370" s="49"/>
      <c r="L370" s="350"/>
      <c r="M370" s="4"/>
    </row>
    <row r="371" spans="1:13" s="2" customFormat="1" ht="25.5" customHeight="1">
      <c r="A371" s="59">
        <f t="shared" si="12"/>
        <v>371</v>
      </c>
      <c r="B371" s="6"/>
      <c r="C371" s="170" t="s">
        <v>271</v>
      </c>
      <c r="D371" s="258"/>
      <c r="E371" s="258"/>
      <c r="F371" s="101"/>
      <c r="G371" s="101"/>
      <c r="H371" s="42">
        <v>1</v>
      </c>
      <c r="I371" s="41">
        <f>IF(AND(ISNUMBER(H371),ISNUMBER(E371)),H371*E371,"")</f>
      </c>
      <c r="J371" s="49"/>
      <c r="K371" s="49"/>
      <c r="L371" s="351"/>
      <c r="M371" s="4"/>
    </row>
    <row r="372" spans="1:13" s="2" customFormat="1" ht="25.5" customHeight="1">
      <c r="A372" s="59">
        <f t="shared" si="12"/>
        <v>372</v>
      </c>
      <c r="B372" s="6"/>
      <c r="C372" s="195" t="s">
        <v>164</v>
      </c>
      <c r="D372" s="258"/>
      <c r="E372" s="258"/>
      <c r="F372" s="101"/>
      <c r="G372" s="101"/>
      <c r="H372" s="77"/>
      <c r="I372" s="77"/>
      <c r="J372" s="49"/>
      <c r="K372" s="49"/>
      <c r="L372" s="349"/>
      <c r="M372" s="4"/>
    </row>
    <row r="373" spans="1:13" s="2" customFormat="1" ht="25.5" customHeight="1">
      <c r="A373" s="59">
        <f t="shared" si="12"/>
        <v>373</v>
      </c>
      <c r="B373" s="6"/>
      <c r="C373" s="224" t="s">
        <v>351</v>
      </c>
      <c r="D373" s="52" t="str">
        <f>IF((D372&lt;=D371),"Pass","Fail")</f>
        <v>Pass</v>
      </c>
      <c r="E373" s="52" t="str">
        <f>IF((E372&lt;=E371),"Pass","Fail")</f>
        <v>Pass</v>
      </c>
      <c r="F373" s="270"/>
      <c r="G373" s="270"/>
      <c r="H373" s="270"/>
      <c r="I373" s="274"/>
      <c r="J373" s="49"/>
      <c r="K373" s="49"/>
      <c r="L373" s="349"/>
      <c r="M373" s="4"/>
    </row>
    <row r="374" spans="1:13" s="2" customFormat="1" ht="25.5" customHeight="1">
      <c r="A374" s="59">
        <f t="shared" si="12"/>
        <v>374</v>
      </c>
      <c r="B374" s="6"/>
      <c r="C374" s="170" t="s">
        <v>313</v>
      </c>
      <c r="D374" s="258"/>
      <c r="E374" s="258"/>
      <c r="F374" s="101"/>
      <c r="G374" s="101"/>
      <c r="H374" s="42">
        <v>0.85</v>
      </c>
      <c r="I374" s="41">
        <f>IF(AND(ISNUMBER(H374),ISNUMBER(E374)),H374*E374,"")</f>
      </c>
      <c r="J374" s="49"/>
      <c r="K374" s="49"/>
      <c r="L374" s="349"/>
      <c r="M374" s="4"/>
    </row>
    <row r="375" spans="1:13" s="2" customFormat="1" ht="25.5" customHeight="1">
      <c r="A375" s="59">
        <f t="shared" si="12"/>
        <v>375</v>
      </c>
      <c r="B375" s="6"/>
      <c r="C375" s="195" t="s">
        <v>165</v>
      </c>
      <c r="D375" s="258"/>
      <c r="E375" s="258"/>
      <c r="F375" s="101"/>
      <c r="G375" s="101"/>
      <c r="H375" s="77"/>
      <c r="I375" s="77"/>
      <c r="J375" s="49"/>
      <c r="K375" s="49"/>
      <c r="L375" s="349"/>
      <c r="M375" s="4"/>
    </row>
    <row r="376" spans="1:13" s="2" customFormat="1" ht="25.5" customHeight="1">
      <c r="A376" s="59">
        <f t="shared" si="12"/>
        <v>376</v>
      </c>
      <c r="B376" s="6"/>
      <c r="C376" s="224" t="s">
        <v>352</v>
      </c>
      <c r="D376" s="52" t="str">
        <f>IF((D375&lt;=D374),"Pass","Fail")</f>
        <v>Pass</v>
      </c>
      <c r="E376" s="52" t="str">
        <f>IF((E375&lt;=E374),"Pass","Fail")</f>
        <v>Pass</v>
      </c>
      <c r="F376" s="52" t="str">
        <f>IF((F375&lt;=F374),"Pass","Fail")</f>
        <v>Pass</v>
      </c>
      <c r="G376" s="270"/>
      <c r="H376" s="270"/>
      <c r="I376" s="274"/>
      <c r="J376" s="49"/>
      <c r="K376" s="49"/>
      <c r="L376" s="349"/>
      <c r="M376" s="4"/>
    </row>
    <row r="377" spans="1:13" s="2" customFormat="1" ht="25.5" customHeight="1">
      <c r="A377" s="59">
        <f t="shared" si="12"/>
        <v>377</v>
      </c>
      <c r="B377" s="6"/>
      <c r="C377" s="170" t="s">
        <v>312</v>
      </c>
      <c r="D377" s="258"/>
      <c r="E377" s="258"/>
      <c r="F377" s="101"/>
      <c r="G377" s="101"/>
      <c r="H377" s="42">
        <v>0.5</v>
      </c>
      <c r="I377" s="41">
        <f>IF(AND(ISNUMBER(H377),ISNUMBER(E377)),H377*E377,"")</f>
      </c>
      <c r="J377" s="49"/>
      <c r="K377" s="49"/>
      <c r="L377" s="349"/>
      <c r="M377" s="4"/>
    </row>
    <row r="378" spans="1:13" s="2" customFormat="1" ht="25.5" customHeight="1">
      <c r="A378" s="59">
        <f t="shared" si="12"/>
        <v>378</v>
      </c>
      <c r="B378" s="6"/>
      <c r="C378" s="195" t="s">
        <v>301</v>
      </c>
      <c r="D378" s="258"/>
      <c r="E378" s="258"/>
      <c r="F378" s="101"/>
      <c r="G378" s="101"/>
      <c r="H378" s="77"/>
      <c r="I378" s="77"/>
      <c r="J378" s="49"/>
      <c r="K378" s="49"/>
      <c r="L378" s="352"/>
      <c r="M378" s="4"/>
    </row>
    <row r="379" spans="1:13" s="2" customFormat="1" ht="25.5" customHeight="1">
      <c r="A379" s="59">
        <f t="shared" si="12"/>
        <v>379</v>
      </c>
      <c r="B379" s="6"/>
      <c r="C379" s="224" t="s">
        <v>353</v>
      </c>
      <c r="D379" s="52" t="str">
        <f>IF((D378&lt;=D377),"Pass","Fail")</f>
        <v>Pass</v>
      </c>
      <c r="E379" s="52" t="str">
        <f>IF((E378&lt;=E377),"Pass","Fail")</f>
        <v>Pass</v>
      </c>
      <c r="F379" s="270"/>
      <c r="G379" s="270"/>
      <c r="H379" s="270"/>
      <c r="I379" s="274"/>
      <c r="J379" s="49"/>
      <c r="K379" s="49"/>
      <c r="L379" s="352"/>
      <c r="M379" s="4"/>
    </row>
    <row r="380" spans="1:13" s="2" customFormat="1" ht="51.75" customHeight="1">
      <c r="A380" s="59">
        <f t="shared" si="12"/>
        <v>380</v>
      </c>
      <c r="B380" s="6"/>
      <c r="C380" s="170" t="s">
        <v>272</v>
      </c>
      <c r="D380" s="258"/>
      <c r="E380" s="258"/>
      <c r="F380" s="101"/>
      <c r="G380" s="101"/>
      <c r="H380" s="42">
        <v>0</v>
      </c>
      <c r="I380" s="41">
        <f>IF(AND(ISNUMBER(H380),ISNUMBER(E380)),H380*E380,"")</f>
      </c>
      <c r="J380" s="49"/>
      <c r="K380" s="337">
        <v>0</v>
      </c>
      <c r="L380" s="347">
        <f>IF(AND(ISNUMBER(K380),ISNUMBER(D380)),K380*D380,"")</f>
      </c>
      <c r="M380" s="4"/>
    </row>
    <row r="381" spans="1:13" s="2" customFormat="1" ht="51.75" customHeight="1">
      <c r="A381" s="59">
        <f t="shared" si="12"/>
        <v>381</v>
      </c>
      <c r="B381" s="6"/>
      <c r="C381" s="204" t="s">
        <v>215</v>
      </c>
      <c r="D381" s="77"/>
      <c r="E381" s="77"/>
      <c r="F381" s="49"/>
      <c r="G381" s="49"/>
      <c r="H381" s="77"/>
      <c r="I381" s="77"/>
      <c r="J381" s="49"/>
      <c r="K381" s="49"/>
      <c r="L381" s="353"/>
      <c r="M381" s="4"/>
    </row>
    <row r="382" spans="1:13" s="2" customFormat="1" ht="25.5" customHeight="1">
      <c r="A382" s="59">
        <f t="shared" si="12"/>
        <v>382</v>
      </c>
      <c r="B382" s="6"/>
      <c r="C382" s="170" t="s">
        <v>273</v>
      </c>
      <c r="D382" s="258"/>
      <c r="E382" s="258"/>
      <c r="F382" s="43"/>
      <c r="G382" s="43"/>
      <c r="H382" s="42">
        <v>0</v>
      </c>
      <c r="I382" s="41">
        <f>IF(AND(ISNUMBER(H382),ISNUMBER(E382)),H382*E382,"")</f>
      </c>
      <c r="J382" s="49"/>
      <c r="K382" s="337">
        <v>0</v>
      </c>
      <c r="L382" s="347">
        <f>IF(AND(ISNUMBER(K382),ISNUMBER(D382)),K382*D382,"")</f>
      </c>
      <c r="M382" s="4"/>
    </row>
    <row r="383" spans="1:13" s="2" customFormat="1" ht="25.5" customHeight="1">
      <c r="A383" s="59">
        <f t="shared" si="12"/>
        <v>383</v>
      </c>
      <c r="B383" s="6"/>
      <c r="C383" s="170" t="s">
        <v>274</v>
      </c>
      <c r="D383" s="258"/>
      <c r="E383" s="258"/>
      <c r="F383" s="43"/>
      <c r="G383" s="43"/>
      <c r="H383" s="148"/>
      <c r="I383" s="79"/>
      <c r="J383" s="49"/>
      <c r="K383" s="337">
        <v>0</v>
      </c>
      <c r="L383" s="347">
        <f>IF(AND(ISNUMBER(K383),ISNUMBER(D383)),K383*D383,"")</f>
      </c>
      <c r="M383" s="4"/>
    </row>
    <row r="384" spans="1:13" s="2" customFormat="1" ht="25.5" customHeight="1">
      <c r="A384" s="59">
        <f t="shared" si="12"/>
        <v>384</v>
      </c>
      <c r="B384" s="6"/>
      <c r="C384" s="170" t="s">
        <v>275</v>
      </c>
      <c r="D384" s="258"/>
      <c r="E384" s="258"/>
      <c r="F384" s="43"/>
      <c r="G384" s="43"/>
      <c r="H384" s="148"/>
      <c r="I384" s="79"/>
      <c r="J384" s="49"/>
      <c r="K384" s="337">
        <v>0</v>
      </c>
      <c r="L384" s="347">
        <f>IF(AND(ISNUMBER(K384),ISNUMBER(D384)),K384*D384,"")</f>
      </c>
      <c r="M384" s="4"/>
    </row>
    <row r="385" spans="1:13" s="2" customFormat="1" ht="25.5" customHeight="1">
      <c r="A385" s="59">
        <f t="shared" si="12"/>
        <v>385</v>
      </c>
      <c r="B385" s="6"/>
      <c r="C385" s="170" t="s">
        <v>276</v>
      </c>
      <c r="D385" s="258"/>
      <c r="E385" s="258"/>
      <c r="F385" s="43"/>
      <c r="G385" s="43"/>
      <c r="H385" s="148"/>
      <c r="I385" s="79"/>
      <c r="J385" s="49"/>
      <c r="K385" s="337">
        <v>0</v>
      </c>
      <c r="L385" s="347">
        <f>IF(AND(ISNUMBER(K385),ISNUMBER(D385)),K385*D385,"")</f>
      </c>
      <c r="M385" s="4"/>
    </row>
    <row r="386" spans="1:13" s="2" customFormat="1" ht="25.5" customHeight="1">
      <c r="A386" s="59">
        <f t="shared" si="12"/>
        <v>386</v>
      </c>
      <c r="B386" s="6"/>
      <c r="C386" s="170" t="s">
        <v>277</v>
      </c>
      <c r="D386" s="258"/>
      <c r="E386" s="258"/>
      <c r="F386" s="43"/>
      <c r="G386" s="43"/>
      <c r="H386" s="42">
        <v>0.15</v>
      </c>
      <c r="I386" s="41">
        <f>IF(AND(ISNUMBER(H386),ISNUMBER(E386)),H386*E386,"")</f>
      </c>
      <c r="J386" s="49"/>
      <c r="K386" s="49"/>
      <c r="L386" s="349"/>
      <c r="M386" s="4"/>
    </row>
    <row r="387" spans="1:13" s="2" customFormat="1" ht="25.5" customHeight="1">
      <c r="A387" s="59">
        <f t="shared" si="12"/>
        <v>387</v>
      </c>
      <c r="B387" s="6"/>
      <c r="C387" s="170" t="s">
        <v>278</v>
      </c>
      <c r="D387" s="258"/>
      <c r="E387" s="258"/>
      <c r="F387" s="43"/>
      <c r="G387" s="43"/>
      <c r="H387" s="42">
        <v>0</v>
      </c>
      <c r="I387" s="41">
        <f>IF(AND(ISNUMBER(H387),ISNUMBER(E387)),H387*E387,"")</f>
      </c>
      <c r="J387" s="49"/>
      <c r="K387" s="337">
        <v>0</v>
      </c>
      <c r="L387" s="347">
        <f>IF(AND(ISNUMBER(K387),ISNUMBER(D387)),K387*D387,"")</f>
      </c>
      <c r="M387" s="4"/>
    </row>
    <row r="388" spans="1:13" s="2" customFormat="1" ht="25.5" customHeight="1">
      <c r="A388" s="59">
        <f t="shared" si="12"/>
        <v>388</v>
      </c>
      <c r="B388" s="6"/>
      <c r="C388" s="170" t="s">
        <v>279</v>
      </c>
      <c r="D388" s="258"/>
      <c r="E388" s="258"/>
      <c r="F388" s="43"/>
      <c r="G388" s="43"/>
      <c r="H388" s="148"/>
      <c r="I388" s="79"/>
      <c r="J388" s="49"/>
      <c r="K388" s="337">
        <v>0</v>
      </c>
      <c r="L388" s="347">
        <f>IF(AND(ISNUMBER(K388),ISNUMBER(D388)),K388*D388,"")</f>
      </c>
      <c r="M388" s="4"/>
    </row>
    <row r="389" spans="1:13" s="2" customFormat="1" ht="25.5" customHeight="1">
      <c r="A389" s="59">
        <f t="shared" si="12"/>
        <v>389</v>
      </c>
      <c r="B389" s="6"/>
      <c r="C389" s="170" t="s">
        <v>314</v>
      </c>
      <c r="D389" s="258"/>
      <c r="E389" s="258"/>
      <c r="F389" s="43"/>
      <c r="G389" s="43"/>
      <c r="H389" s="148"/>
      <c r="I389" s="79"/>
      <c r="J389" s="49"/>
      <c r="K389" s="337">
        <v>0</v>
      </c>
      <c r="L389" s="347">
        <f>IF(AND(ISNUMBER(K389),ISNUMBER(D389)),K389*D389,"")</f>
      </c>
      <c r="M389" s="4"/>
    </row>
    <row r="390" spans="1:13" s="2" customFormat="1" ht="25.5" customHeight="1">
      <c r="A390" s="59">
        <f t="shared" si="12"/>
        <v>390</v>
      </c>
      <c r="B390" s="6"/>
      <c r="C390" s="170" t="s">
        <v>280</v>
      </c>
      <c r="D390" s="258"/>
      <c r="E390" s="258"/>
      <c r="F390" s="43"/>
      <c r="G390" s="43"/>
      <c r="H390" s="42">
        <v>0.5</v>
      </c>
      <c r="I390" s="41">
        <f>IF(AND(ISNUMBER(H390),ISNUMBER(E390)),H390*E390,"")</f>
      </c>
      <c r="J390" s="49"/>
      <c r="K390" s="49"/>
      <c r="L390" s="349"/>
      <c r="M390" s="4"/>
    </row>
    <row r="391" spans="1:13" s="2" customFormat="1" ht="25.5" customHeight="1">
      <c r="A391" s="59">
        <f aca="true" t="shared" si="13" ref="A391:A409">A390+1</f>
        <v>391</v>
      </c>
      <c r="B391" s="6"/>
      <c r="C391" s="170" t="s">
        <v>281</v>
      </c>
      <c r="D391" s="258"/>
      <c r="E391" s="258"/>
      <c r="F391" s="43"/>
      <c r="G391" s="43"/>
      <c r="H391" s="42">
        <v>0.35</v>
      </c>
      <c r="I391" s="41">
        <f>IF(AND(ISNUMBER(H391),ISNUMBER(E391)),H391*E391,"")</f>
      </c>
      <c r="J391" s="49"/>
      <c r="K391" s="49"/>
      <c r="L391" s="349"/>
      <c r="M391" s="4"/>
    </row>
    <row r="392" spans="1:13" s="2" customFormat="1" ht="25.5" customHeight="1">
      <c r="A392" s="59">
        <f t="shared" si="13"/>
        <v>392</v>
      </c>
      <c r="B392" s="6"/>
      <c r="C392" s="170" t="s">
        <v>282</v>
      </c>
      <c r="D392" s="258"/>
      <c r="E392" s="258"/>
      <c r="F392" s="43"/>
      <c r="G392" s="43"/>
      <c r="H392" s="42">
        <v>0</v>
      </c>
      <c r="I392" s="41">
        <f>IF(AND(ISNUMBER(H392),ISNUMBER(E392)),H392*E392,"")</f>
      </c>
      <c r="J392" s="49"/>
      <c r="K392" s="337">
        <v>0</v>
      </c>
      <c r="L392" s="347">
        <f>IF(AND(ISNUMBER(K392),ISNUMBER(D392)),K392*D392,"")</f>
      </c>
      <c r="M392" s="4"/>
    </row>
    <row r="393" spans="1:13" s="2" customFormat="1" ht="25.5" customHeight="1">
      <c r="A393" s="59">
        <f t="shared" si="13"/>
        <v>393</v>
      </c>
      <c r="B393" s="6"/>
      <c r="C393" s="170" t="s">
        <v>283</v>
      </c>
      <c r="D393" s="258"/>
      <c r="E393" s="258"/>
      <c r="F393" s="43"/>
      <c r="G393" s="43"/>
      <c r="H393" s="148"/>
      <c r="I393" s="79"/>
      <c r="J393" s="49"/>
      <c r="K393" s="337">
        <v>0</v>
      </c>
      <c r="L393" s="347">
        <f>IF(AND(ISNUMBER(K393),ISNUMBER(D393)),K393*D393,"")</f>
      </c>
      <c r="M393" s="4"/>
    </row>
    <row r="394" spans="1:13" s="2" customFormat="1" ht="25.5" customHeight="1">
      <c r="A394" s="59">
        <f t="shared" si="13"/>
        <v>394</v>
      </c>
      <c r="B394" s="6"/>
      <c r="C394" s="170" t="s">
        <v>284</v>
      </c>
      <c r="D394" s="258"/>
      <c r="E394" s="258"/>
      <c r="F394" s="101"/>
      <c r="G394" s="101"/>
      <c r="H394" s="42">
        <v>1</v>
      </c>
      <c r="I394" s="41">
        <f>IF(AND(ISNUMBER(H394),ISNUMBER(E394)),H394*E394,"")</f>
      </c>
      <c r="J394" s="49"/>
      <c r="K394" s="49"/>
      <c r="L394" s="349"/>
      <c r="M394" s="4"/>
    </row>
    <row r="395" spans="1:13" s="2" customFormat="1" ht="25.5" customHeight="1">
      <c r="A395" s="59">
        <f t="shared" si="13"/>
        <v>395</v>
      </c>
      <c r="B395" s="6" t="s">
        <v>90</v>
      </c>
      <c r="C395" s="170" t="s">
        <v>285</v>
      </c>
      <c r="D395" s="258"/>
      <c r="E395" s="258"/>
      <c r="F395" s="101"/>
      <c r="G395" s="101"/>
      <c r="H395" s="42">
        <v>0.85</v>
      </c>
      <c r="I395" s="41">
        <f>IF(AND(ISNUMBER(H395),ISNUMBER(E395)),H395*E395,"")</f>
      </c>
      <c r="J395" s="49"/>
      <c r="K395" s="49"/>
      <c r="L395" s="349"/>
      <c r="M395" s="4"/>
    </row>
    <row r="396" spans="1:13" s="2" customFormat="1" ht="25.5" customHeight="1">
      <c r="A396" s="59">
        <f t="shared" si="13"/>
        <v>396</v>
      </c>
      <c r="B396" s="6"/>
      <c r="C396" s="170" t="s">
        <v>286</v>
      </c>
      <c r="D396" s="258"/>
      <c r="E396" s="258"/>
      <c r="F396" s="101"/>
      <c r="G396" s="101"/>
      <c r="H396" s="42">
        <v>0.5</v>
      </c>
      <c r="I396" s="41">
        <f>IF(AND(ISNUMBER(H396),ISNUMBER(E396)),H396*E396,"")</f>
      </c>
      <c r="J396" s="49"/>
      <c r="K396" s="49"/>
      <c r="L396" s="349"/>
      <c r="M396" s="4"/>
    </row>
    <row r="397" spans="1:13" s="2" customFormat="1" ht="51.75" customHeight="1">
      <c r="A397" s="59">
        <f t="shared" si="13"/>
        <v>397</v>
      </c>
      <c r="B397" s="6"/>
      <c r="C397" s="170" t="s">
        <v>315</v>
      </c>
      <c r="D397" s="258"/>
      <c r="E397" s="258"/>
      <c r="F397" s="101"/>
      <c r="G397" s="101"/>
      <c r="H397" s="42">
        <v>0</v>
      </c>
      <c r="I397" s="41">
        <f>IF(AND(ISNUMBER(H397),ISNUMBER(E397)),H397*E397,"")</f>
      </c>
      <c r="J397" s="49"/>
      <c r="K397" s="337">
        <v>0</v>
      </c>
      <c r="L397" s="347">
        <f>IF(AND(ISNUMBER(K397),ISNUMBER(D397)),K397*D397,"")</f>
      </c>
      <c r="M397" s="4"/>
    </row>
    <row r="398" spans="1:13" s="2" customFormat="1" ht="27" customHeight="1">
      <c r="A398" s="59">
        <f t="shared" si="13"/>
        <v>398</v>
      </c>
      <c r="B398" s="6"/>
      <c r="C398" s="170" t="s">
        <v>188</v>
      </c>
      <c r="D398" s="77"/>
      <c r="E398" s="77"/>
      <c r="F398" s="49"/>
      <c r="G398" s="49"/>
      <c r="H398" s="148"/>
      <c r="I398" s="149">
        <f>IF(AND(ISNUMBER(I335),ISNUMBER(I347),ISNUMBER(I350),ISNUMBER(I359),ISNUMBER(I362),ISNUMBER(I365),ISNUMBER(I371),ISNUMBER(I374),ISNUMBER(I377),ISNUMBER(I380),ISNUMBER(I382),ISNUMBER(I386),ISNUMBER(I387),ISNUMBER(I390),ISNUMBER(I391),ISNUMBER(I392),ISNUMBER(I394),ISNUMBER(I395),ISNUMBER(I396),ISNUMBER(I397)),SUM(I335+I347+I350+I359+I362+I365+I371+I374+I377+I380+I382+I386+I387+I390+I391+I392+I394+I395+I396+I397),"")</f>
      </c>
      <c r="J398" s="49"/>
      <c r="K398" s="49"/>
      <c r="L398" s="354">
        <f>IF(AND(ISNUMBER(L335),ISNUMBER(L338),ISNUMBER(L341),ISNUMBER(L344),ISNUMBER(L350),ISNUMBER(L353),ISNUMBER(L356),ISNUMBER(L365),ISNUMBER(L368),ISNUMBER(L380),ISNUMBER(L382),ISNUMBER(L383),ISNUMBER(L384),ISNUMBER(L385),ISNUMBER(L387),ISNUMBER(L388),ISNUMBER(L389),ISNUMBER(L392),ISNUMBER(L393),ISNUMBER(L397)),L335+L338+L341+L344+L350+L353+L356+L365+L368+L380+L382+L383+L384+L385+L387+L388+L389+L392+L393+L397,"")</f>
      </c>
      <c r="M398" s="4"/>
    </row>
    <row r="399" spans="1:13" s="2" customFormat="1" ht="26.25">
      <c r="A399" s="59">
        <f t="shared" si="13"/>
        <v>399</v>
      </c>
      <c r="B399" s="6"/>
      <c r="C399" s="183"/>
      <c r="D399" s="150"/>
      <c r="E399" s="150"/>
      <c r="F399" s="151"/>
      <c r="G399" s="151"/>
      <c r="H399" s="152"/>
      <c r="I399" s="153"/>
      <c r="J399" s="333"/>
      <c r="K399" s="360"/>
      <c r="L399" s="154"/>
      <c r="M399" s="4"/>
    </row>
    <row r="400" spans="1:13" s="2" customFormat="1" ht="26.25">
      <c r="A400" s="59">
        <f t="shared" si="13"/>
        <v>400</v>
      </c>
      <c r="B400" s="6"/>
      <c r="C400" s="187"/>
      <c r="D400" s="11" t="s">
        <v>62</v>
      </c>
      <c r="E400" s="11" t="s">
        <v>63</v>
      </c>
      <c r="F400" s="155"/>
      <c r="G400" s="155"/>
      <c r="H400" s="148"/>
      <c r="I400" s="156"/>
      <c r="J400" s="310"/>
      <c r="K400" s="360"/>
      <c r="L400" s="212"/>
      <c r="M400" s="70"/>
    </row>
    <row r="401" spans="1:13" s="2" customFormat="1" ht="25.5" customHeight="1">
      <c r="A401" s="59">
        <f t="shared" si="13"/>
        <v>401</v>
      </c>
      <c r="B401" s="6"/>
      <c r="C401" s="170" t="s">
        <v>287</v>
      </c>
      <c r="D401" s="61">
        <f>IF(AND(ISNUMBER(D336),ISNUMBER(D339),ISNUMBER(D342)),SUM(D336,D339,D342),"")</f>
      </c>
      <c r="E401" s="61">
        <f>IF(AND(ISNUMBER(E336),ISNUMBER(E348),ISNUMBER(E360)),SUM(E336,E348,E360),"")</f>
      </c>
      <c r="F401" s="155"/>
      <c r="G401" s="155"/>
      <c r="H401" s="148"/>
      <c r="I401" s="156"/>
      <c r="J401" s="310"/>
      <c r="K401" s="360"/>
      <c r="L401" s="212"/>
      <c r="M401" s="70"/>
    </row>
    <row r="402" spans="1:13" s="2" customFormat="1" ht="25.5" customHeight="1">
      <c r="A402" s="59">
        <f t="shared" si="13"/>
        <v>402</v>
      </c>
      <c r="B402" s="6"/>
      <c r="C402" s="170" t="s">
        <v>288</v>
      </c>
      <c r="D402" s="61">
        <f>IF(AND(ISNUMBER(D348),ISNUMBER(D351),ISNUMBER(D354)),SUM(D348,D351,D354),"")</f>
      </c>
      <c r="E402" s="61">
        <f>IF(AND(ISNUMBER(E339),ISNUMBER(E351),ISNUMBER(E363)),SUM(E339,E351,E363),"")</f>
      </c>
      <c r="F402" s="155"/>
      <c r="G402" s="155"/>
      <c r="H402" s="148"/>
      <c r="I402" s="156"/>
      <c r="J402" s="310"/>
      <c r="K402" s="360"/>
      <c r="L402" s="212"/>
      <c r="M402" s="70"/>
    </row>
    <row r="403" spans="1:13" ht="25.5" customHeight="1">
      <c r="A403" s="59">
        <f t="shared" si="13"/>
        <v>403</v>
      </c>
      <c r="B403" s="375"/>
      <c r="C403" s="170" t="s">
        <v>289</v>
      </c>
      <c r="D403" s="61">
        <f>IF(AND(ISNUMBER(D360),ISNUMBER(D363),ISNUMBER(D366)),SUM(D360,D363,D366),"")</f>
      </c>
      <c r="E403" s="213">
        <f>IF(AND(ISNUMBER(E342),ISNUMBER(E354),ISNUMBER(E366)),SUM(E342,E354,E366),"")</f>
      </c>
      <c r="F403" s="155"/>
      <c r="G403" s="155"/>
      <c r="H403" s="229"/>
      <c r="I403" s="156"/>
      <c r="J403" s="13"/>
      <c r="L403" s="278"/>
      <c r="M403" s="279"/>
    </row>
    <row r="404" spans="1:13" ht="25.5">
      <c r="A404" s="59">
        <f t="shared" si="13"/>
        <v>404</v>
      </c>
      <c r="B404" s="375"/>
      <c r="C404" s="277"/>
      <c r="D404" s="278"/>
      <c r="E404" s="278"/>
      <c r="F404" s="278"/>
      <c r="G404" s="278"/>
      <c r="H404" s="286"/>
      <c r="I404" s="278"/>
      <c r="J404" s="278"/>
      <c r="L404" s="278"/>
      <c r="M404" s="279"/>
    </row>
    <row r="405" spans="1:18" s="1" customFormat="1" ht="26.25">
      <c r="A405" s="59">
        <f t="shared" si="13"/>
        <v>405</v>
      </c>
      <c r="B405" s="376"/>
      <c r="C405" s="214"/>
      <c r="D405" s="215"/>
      <c r="E405" s="34"/>
      <c r="F405" s="35"/>
      <c r="G405" s="35"/>
      <c r="H405" s="218"/>
      <c r="I405" s="35"/>
      <c r="J405" s="35"/>
      <c r="K405" s="338"/>
      <c r="L405" s="5"/>
      <c r="M405" s="219"/>
      <c r="N405" s="2"/>
      <c r="O405" s="2"/>
      <c r="P405" s="2"/>
      <c r="Q405" s="2"/>
      <c r="R405" s="2"/>
    </row>
    <row r="406" spans="1:18" s="1" customFormat="1" ht="25.5" customHeight="1">
      <c r="A406" s="59">
        <f t="shared" si="13"/>
        <v>406</v>
      </c>
      <c r="B406" s="46"/>
      <c r="C406" s="521" t="s">
        <v>6</v>
      </c>
      <c r="D406" s="522"/>
      <c r="E406" s="522"/>
      <c r="F406" s="522"/>
      <c r="G406" s="522"/>
      <c r="H406" s="522"/>
      <c r="I406" s="523"/>
      <c r="J406" s="146"/>
      <c r="K406" s="339">
        <f>I61</f>
      </c>
      <c r="L406" s="5"/>
      <c r="M406" s="219"/>
      <c r="N406" s="2"/>
      <c r="O406" s="2"/>
      <c r="P406" s="2"/>
      <c r="Q406" s="2"/>
      <c r="R406" s="2"/>
    </row>
    <row r="407" spans="1:18" s="1" customFormat="1" ht="25.5" customHeight="1">
      <c r="A407" s="59">
        <f t="shared" si="13"/>
        <v>407</v>
      </c>
      <c r="B407" s="46"/>
      <c r="C407" s="518" t="s">
        <v>122</v>
      </c>
      <c r="D407" s="519"/>
      <c r="E407" s="519"/>
      <c r="F407" s="519"/>
      <c r="G407" s="519"/>
      <c r="H407" s="519"/>
      <c r="I407" s="520"/>
      <c r="J407" s="146"/>
      <c r="K407" s="355">
        <f>IF(AND(ISNUMBER(I246),ISNUMBER(I317)),I246-I317,"")</f>
      </c>
      <c r="L407" s="5"/>
      <c r="M407" s="219"/>
      <c r="N407" s="2"/>
      <c r="O407" s="2"/>
      <c r="P407" s="2"/>
      <c r="Q407" s="2"/>
      <c r="R407" s="2"/>
    </row>
    <row r="408" spans="1:18" s="1" customFormat="1" ht="25.5" customHeight="1">
      <c r="A408" s="59">
        <f t="shared" si="13"/>
        <v>408</v>
      </c>
      <c r="B408" s="46"/>
      <c r="C408" s="516" t="s">
        <v>74</v>
      </c>
      <c r="D408" s="517"/>
      <c r="E408" s="517"/>
      <c r="F408" s="517"/>
      <c r="G408" s="517"/>
      <c r="H408" s="517"/>
      <c r="I408" s="517"/>
      <c r="J408" s="124"/>
      <c r="K408" s="361">
        <f>IF(AND(ISNUMBER(K407),ISNUMBER(I61)),IF(K407&gt;0,I61/K407,""),"")</f>
      </c>
      <c r="L408" s="5"/>
      <c r="M408" s="219"/>
      <c r="N408" s="2"/>
      <c r="O408" s="2"/>
      <c r="P408" s="2"/>
      <c r="Q408" s="2"/>
      <c r="R408" s="2"/>
    </row>
    <row r="409" spans="1:18" s="1" customFormat="1" ht="26.25">
      <c r="A409" s="237">
        <f t="shared" si="13"/>
        <v>409</v>
      </c>
      <c r="B409" s="377"/>
      <c r="C409" s="216"/>
      <c r="D409" s="217"/>
      <c r="E409" s="69"/>
      <c r="F409" s="218"/>
      <c r="G409" s="218"/>
      <c r="H409" s="218"/>
      <c r="I409" s="218"/>
      <c r="J409" s="218"/>
      <c r="K409" s="69"/>
      <c r="L409" s="16"/>
      <c r="M409" s="220"/>
      <c r="N409" s="2"/>
      <c r="O409" s="2"/>
      <c r="P409" s="2"/>
      <c r="Q409" s="2"/>
      <c r="R409" s="2"/>
    </row>
  </sheetData>
  <sheetProtection password="EFF8" sheet="1" objects="1" scenarios="1"/>
  <mergeCells count="75">
    <mergeCell ref="B22:K22"/>
    <mergeCell ref="B21:K21"/>
    <mergeCell ref="C408:I408"/>
    <mergeCell ref="C407:I407"/>
    <mergeCell ref="C406:I406"/>
    <mergeCell ref="D52:H52"/>
    <mergeCell ref="K60:M60"/>
    <mergeCell ref="K61:M61"/>
    <mergeCell ref="K41:M52"/>
    <mergeCell ref="K23:M23"/>
    <mergeCell ref="K24:M37"/>
    <mergeCell ref="D36:E36"/>
    <mergeCell ref="D35:E35"/>
    <mergeCell ref="D34:E34"/>
    <mergeCell ref="K304:M310"/>
    <mergeCell ref="K246:M246"/>
    <mergeCell ref="B1:K1"/>
    <mergeCell ref="B2:K2"/>
    <mergeCell ref="B3:M3"/>
    <mergeCell ref="B4:M4"/>
    <mergeCell ref="B5:C5"/>
    <mergeCell ref="B6:C6"/>
    <mergeCell ref="D50:E50"/>
    <mergeCell ref="D51:E51"/>
    <mergeCell ref="K55:M55"/>
    <mergeCell ref="L1:M2"/>
    <mergeCell ref="D5:E5"/>
    <mergeCell ref="K5:M5"/>
    <mergeCell ref="K6:M20"/>
    <mergeCell ref="D20:H20"/>
    <mergeCell ref="L21:M22"/>
    <mergeCell ref="D23:E23"/>
    <mergeCell ref="D37:H37"/>
    <mergeCell ref="K38:M39"/>
    <mergeCell ref="D40:E40"/>
    <mergeCell ref="K40:M40"/>
    <mergeCell ref="D49:E49"/>
    <mergeCell ref="K64:M64"/>
    <mergeCell ref="K65:M65"/>
    <mergeCell ref="K138:M138"/>
    <mergeCell ref="K147:M147"/>
    <mergeCell ref="K68:M68"/>
    <mergeCell ref="K69:M76"/>
    <mergeCell ref="I67:M67"/>
    <mergeCell ref="E71:H71"/>
    <mergeCell ref="K171:M171"/>
    <mergeCell ref="E180:F180"/>
    <mergeCell ref="K225:M225"/>
    <mergeCell ref="K228:M228"/>
    <mergeCell ref="K314:M314"/>
    <mergeCell ref="D300:H300"/>
    <mergeCell ref="D136:H136"/>
    <mergeCell ref="K82:M82"/>
    <mergeCell ref="K95:M95"/>
    <mergeCell ref="K216:M222"/>
    <mergeCell ref="K229:M242"/>
    <mergeCell ref="K250:M257"/>
    <mergeCell ref="K263:M282"/>
    <mergeCell ref="K286:M300"/>
    <mergeCell ref="K321:M328"/>
    <mergeCell ref="K56:M57"/>
    <mergeCell ref="K83:M92"/>
    <mergeCell ref="K139:M144"/>
    <mergeCell ref="K96:M136"/>
    <mergeCell ref="K148:M168"/>
    <mergeCell ref="K285:M285"/>
    <mergeCell ref="K215:M215"/>
    <mergeCell ref="K224:M224"/>
    <mergeCell ref="K172:M212"/>
    <mergeCell ref="K320:M320"/>
    <mergeCell ref="K315:M317"/>
    <mergeCell ref="K245:M245"/>
    <mergeCell ref="K249:M249"/>
    <mergeCell ref="K262:M262"/>
    <mergeCell ref="K303:M30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8" scale="40" r:id="rId1"/>
  <rowBreaks count="1" manualBreakCount="1">
    <brk id="136" max="255" man="1"/>
  </rowBreaks>
  <ignoredErrors>
    <ignoredError sqref="D1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LCR (ฉบับ ก.พ. 58) Conso</dc:title>
  <dc:subject/>
  <dc:creator>Tar</dc:creator>
  <cp:keywords/>
  <dc:description/>
  <cp:lastModifiedBy>BOT</cp:lastModifiedBy>
  <cp:lastPrinted>2015-01-21T08:21:03Z</cp:lastPrinted>
  <dcterms:created xsi:type="dcterms:W3CDTF">2014-01-28T05:41:23Z</dcterms:created>
  <dcterms:modified xsi:type="dcterms:W3CDTF">2015-02-13T10:18:46Z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1500.00000000000</vt:lpwstr>
  </property>
  <property fmtid="{D5CDD505-2E9C-101B-9397-08002B2CF9AE}" pid="4" name="รายการ">
    <vt:lpwstr>แบบรายงาน LCR (ฉบับ ม.ค.58) Solo</vt:lpwstr>
  </property>
  <property fmtid="{D5CDD505-2E9C-101B-9397-08002B2CF9AE}" pid="5" name="G">
    <vt:lpwstr>Current</vt:lpwstr>
  </property>
  <property fmtid="{D5CDD505-2E9C-101B-9397-08002B2CF9AE}" pid="6" name="eiqe">
    <vt:lpwstr/>
  </property>
  <property fmtid="{D5CDD505-2E9C-101B-9397-08002B2CF9AE}" pid="7" name="ggtw">
    <vt:lpwstr>3</vt:lpwstr>
  </property>
  <property fmtid="{D5CDD505-2E9C-101B-9397-08002B2CF9AE}" pid="8" name="uo09">
    <vt:lpwstr>10.0000000000000</vt:lpwstr>
  </property>
  <property fmtid="{D5CDD505-2E9C-101B-9397-08002B2CF9AE}" pid="9" name="display_urn:schemas-microsoft-com:office:office#Editor">
    <vt:lpwstr>System Account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ne6h">
    <vt:lpwstr>ข้อมูลความเสี่ยงด้านสภาพคล่อง</vt:lpwstr>
  </property>
  <property fmtid="{D5CDD505-2E9C-101B-9397-08002B2CF9AE}" pid="17" name="qeur">
    <vt:lpwstr>แบบรายงาน LCR (ฉบับ ก.พ. 2558) Conso</vt:lpwstr>
  </property>
  <property fmtid="{D5CDD505-2E9C-101B-9397-08002B2CF9AE}" pid="18" name="uhtx">
    <vt:lpwstr>แบบรายงาน</vt:lpwstr>
  </property>
  <property fmtid="{D5CDD505-2E9C-101B-9397-08002B2CF9AE}" pid="19" name="a3h0">
    <vt:lpwstr>30</vt:lpwstr>
  </property>
</Properties>
</file>