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saratl\OneDrive - Bank of Thailand\Desktop\"/>
    </mc:Choice>
  </mc:AlternateContent>
  <bookViews>
    <workbookView xWindow="0" yWindow="0" windowWidth="8100" windowHeight="3810" tabRatio="714" firstSheet="2" activeTab="5"/>
  </bookViews>
  <sheets>
    <sheet name="Plain" sheetId="3" r:id="rId1"/>
    <sheet name="Payment Delay" sheetId="7" r:id="rId2"/>
    <sheet name="Lookback with observation shift" sheetId="8" r:id="rId3"/>
    <sheet name="Lookback with no observation sh" sheetId="9" r:id="rId4"/>
    <sheet name="Lockout (ARRC)" sheetId="11" r:id="rId5"/>
    <sheet name="Lockout (ISDA)" sheetId="10" r:id="rId6"/>
    <sheet name="holiday" sheetId="2" state="hidden" r:id="rId7"/>
  </sheets>
  <externalReferences>
    <externalReference r:id="rId8"/>
  </externalReferences>
  <definedNames>
    <definedName name="Bank_en" localSheetId="6">#REF!</definedName>
    <definedName name="Bank_en" localSheetId="4">#REF!</definedName>
    <definedName name="Bank_en" localSheetId="5">#REF!</definedName>
    <definedName name="Bank_en" localSheetId="3">#REF!</definedName>
    <definedName name="Bank_en" localSheetId="2">#REF!</definedName>
    <definedName name="Bank_en" localSheetId="1">#REF!</definedName>
    <definedName name="Bank_en">#REF!</definedName>
    <definedName name="BANKS" localSheetId="6">#REF!</definedName>
    <definedName name="BANKS" localSheetId="4">#REF!</definedName>
    <definedName name="BANKS" localSheetId="5">#REF!</definedName>
    <definedName name="BANKS" localSheetId="3">#REF!</definedName>
    <definedName name="BANKS" localSheetId="2">#REF!</definedName>
    <definedName name="BANKS" localSheetId="1">#REF!</definedName>
    <definedName name="BANKS">#REF!</definedName>
    <definedName name="BANKS_EN" localSheetId="6">#REF!</definedName>
    <definedName name="BANKS_EN" localSheetId="4">#REF!</definedName>
    <definedName name="BANKS_EN" localSheetId="5">#REF!</definedName>
    <definedName name="BANKS_EN" localSheetId="3">#REF!</definedName>
    <definedName name="BANKS_EN" localSheetId="2">#REF!</definedName>
    <definedName name="BANKS_EN" localSheetId="1">#REF!</definedName>
    <definedName name="BANKS_EN">#REF!</definedName>
    <definedName name="ClearNotClear" localSheetId="6">#REF!</definedName>
    <definedName name="ClearNotClear" localSheetId="4">#REF!</definedName>
    <definedName name="ClearNotClear" localSheetId="5">#REF!</definedName>
    <definedName name="ClearNotClear" localSheetId="3">#REF!</definedName>
    <definedName name="ClearNotClear" localSheetId="2">#REF!</definedName>
    <definedName name="ClearNotClear" localSheetId="1">#REF!</definedName>
    <definedName name="ClearNotClear">#REF!</definedName>
    <definedName name="dddd">#REF!</definedName>
    <definedName name="List1" localSheetId="6">#REF!</definedName>
    <definedName name="List1" localSheetId="4">#REF!</definedName>
    <definedName name="List1" localSheetId="5">#REF!</definedName>
    <definedName name="List1" localSheetId="3">#REF!</definedName>
    <definedName name="List1" localSheetId="2">#REF!</definedName>
    <definedName name="List1" localSheetId="1">#REF!</definedName>
    <definedName name="List1">#REF!</definedName>
    <definedName name="List123" localSheetId="6">#REF!</definedName>
    <definedName name="List123" localSheetId="4">#REF!</definedName>
    <definedName name="List123" localSheetId="5">#REF!</definedName>
    <definedName name="List123" localSheetId="3">#REF!</definedName>
    <definedName name="List123" localSheetId="2">#REF!</definedName>
    <definedName name="List123" localSheetId="1">#REF!</definedName>
    <definedName name="List123">#REF!</definedName>
    <definedName name="List123456" localSheetId="6">#REF!</definedName>
    <definedName name="List123456" localSheetId="4">#REF!</definedName>
    <definedName name="List123456" localSheetId="5">#REF!</definedName>
    <definedName name="List123456" localSheetId="3">#REF!</definedName>
    <definedName name="List123456" localSheetId="2">#REF!</definedName>
    <definedName name="List123456" localSheetId="1">#REF!</definedName>
    <definedName name="List123456">#REF!</definedName>
    <definedName name="List2" localSheetId="6">#REF!</definedName>
    <definedName name="List2" localSheetId="4">#REF!</definedName>
    <definedName name="List2" localSheetId="5">#REF!</definedName>
    <definedName name="List2" localSheetId="3">#REF!</definedName>
    <definedName name="List2" localSheetId="2">#REF!</definedName>
    <definedName name="List2" localSheetId="1">#REF!</definedName>
    <definedName name="List2">#REF!</definedName>
    <definedName name="Maturity_Rating">'[1]Support functions'!$A$6:$A$11</definedName>
    <definedName name="Normal" localSheetId="6">#REF!</definedName>
    <definedName name="Normal" localSheetId="4">#REF!</definedName>
    <definedName name="Normal" localSheetId="5">#REF!</definedName>
    <definedName name="Normal" localSheetId="3">#REF!</definedName>
    <definedName name="Normal" localSheetId="2">#REF!</definedName>
    <definedName name="Normal" localSheetId="1">#REF!</definedName>
    <definedName name="Normal">#REF!</definedName>
    <definedName name="Rates" localSheetId="6">#REF!</definedName>
    <definedName name="Rates" localSheetId="4">#REF!</definedName>
    <definedName name="Rates" localSheetId="5">#REF!</definedName>
    <definedName name="Rates" localSheetId="3">#REF!</definedName>
    <definedName name="Rates" localSheetId="2">#REF!</definedName>
    <definedName name="Rates" localSheetId="1">#REF!</definedName>
    <definedName name="Rates">#REF!</definedName>
    <definedName name="X" localSheetId="6">#REF!</definedName>
    <definedName name="X" localSheetId="4">#REF!</definedName>
    <definedName name="X" localSheetId="5">#REF!</definedName>
    <definedName name="X" localSheetId="3">#REF!</definedName>
    <definedName name="X" localSheetId="2">#REF!</definedName>
    <definedName name="X" localSheetId="1">#REF!</definedName>
    <definedName name="X">#REF!</definedName>
    <definedName name="XLIST" localSheetId="6">#REF!</definedName>
    <definedName name="XLIST" localSheetId="4">#REF!</definedName>
    <definedName name="XLIST" localSheetId="5">#REF!</definedName>
    <definedName name="XLIST" localSheetId="3">#REF!</definedName>
    <definedName name="XLIST" localSheetId="2">#REF!</definedName>
    <definedName name="XLIST" localSheetId="1">#REF!</definedName>
    <definedName name="XLIS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0" l="1"/>
  <c r="F24" i="10"/>
  <c r="F31" i="11"/>
  <c r="G31" i="11" s="1"/>
  <c r="F30" i="11"/>
  <c r="G30" i="11" s="1"/>
  <c r="G29" i="11"/>
  <c r="F29" i="11"/>
  <c r="F28" i="11"/>
  <c r="G28" i="11" s="1"/>
  <c r="F27" i="11"/>
  <c r="G27" i="11" s="1"/>
  <c r="F24" i="11"/>
  <c r="G24" i="11" s="1"/>
  <c r="G23" i="11"/>
  <c r="F23" i="11"/>
  <c r="F21" i="11"/>
  <c r="G21" i="11" s="1"/>
  <c r="F20" i="11"/>
  <c r="G20" i="11" s="1"/>
  <c r="J12" i="11"/>
  <c r="H12" i="11"/>
  <c r="I12" i="11" s="1"/>
  <c r="G12" i="11"/>
  <c r="J11" i="11"/>
  <c r="H11" i="11"/>
  <c r="I11" i="11" s="1"/>
  <c r="H20" i="11" s="1"/>
  <c r="I27" i="11" s="1"/>
  <c r="G11" i="11"/>
  <c r="J8" i="11"/>
  <c r="G8" i="11"/>
  <c r="I8" i="11" s="1"/>
  <c r="J7" i="11"/>
  <c r="I7" i="11"/>
  <c r="H27" i="11" l="1"/>
  <c r="I34" i="11" s="1"/>
  <c r="G31" i="10" l="1"/>
  <c r="G30" i="10"/>
  <c r="F21" i="10" l="1"/>
  <c r="G21" i="10" s="1"/>
  <c r="F20" i="10"/>
  <c r="G20" i="10" s="1"/>
  <c r="F29" i="10"/>
  <c r="G29" i="10" s="1"/>
  <c r="F28" i="10"/>
  <c r="G28" i="10" s="1"/>
  <c r="F27" i="10"/>
  <c r="G27" i="10" s="1"/>
  <c r="G24" i="10"/>
  <c r="G23" i="10"/>
  <c r="H34" i="7"/>
  <c r="F20" i="9" l="1"/>
  <c r="G20" i="9" s="1"/>
  <c r="F15" i="8"/>
  <c r="F21" i="3"/>
  <c r="F20" i="3"/>
  <c r="J8" i="10" l="1"/>
  <c r="J7" i="10"/>
  <c r="J8" i="9"/>
  <c r="J7" i="9"/>
  <c r="J8" i="8"/>
  <c r="J7" i="8"/>
  <c r="K7" i="7"/>
  <c r="J8" i="7"/>
  <c r="J7" i="7"/>
  <c r="H11" i="8"/>
  <c r="J8" i="3"/>
  <c r="J7" i="3"/>
  <c r="H11" i="3"/>
  <c r="G11" i="3"/>
  <c r="F24" i="8"/>
  <c r="F27" i="9" l="1"/>
  <c r="G27" i="9" s="1"/>
  <c r="F24" i="9"/>
  <c r="G24" i="9" s="1"/>
  <c r="F21" i="9"/>
  <c r="G21" i="9" s="1"/>
  <c r="F23" i="9"/>
  <c r="G23" i="9" s="1"/>
  <c r="F28" i="9"/>
  <c r="G28" i="9" s="1"/>
  <c r="F29" i="9"/>
  <c r="G29" i="9" s="1"/>
  <c r="F30" i="9"/>
  <c r="G30" i="9" s="1"/>
  <c r="F31" i="9"/>
  <c r="G31" i="9" s="1"/>
  <c r="H11" i="9"/>
  <c r="H12" i="10" l="1"/>
  <c r="J12" i="10" s="1"/>
  <c r="H11" i="10"/>
  <c r="J11" i="10" s="1"/>
  <c r="G11" i="10"/>
  <c r="G8" i="10"/>
  <c r="I8" i="10" s="1"/>
  <c r="I7" i="10"/>
  <c r="H12" i="9"/>
  <c r="G11" i="9"/>
  <c r="G8" i="9"/>
  <c r="I8" i="9" s="1"/>
  <c r="H27" i="9" s="1"/>
  <c r="I34" i="9" s="1"/>
  <c r="I7" i="9"/>
  <c r="H20" i="9" s="1"/>
  <c r="I27" i="9" s="1"/>
  <c r="G12" i="10" l="1"/>
  <c r="I12" i="10" s="1"/>
  <c r="H27" i="10" s="1"/>
  <c r="I34" i="10" s="1"/>
  <c r="I11" i="10"/>
  <c r="H20" i="10" s="1"/>
  <c r="I27" i="10" s="1"/>
  <c r="I11" i="9"/>
  <c r="G12" i="9"/>
  <c r="I12" i="9" s="1"/>
  <c r="F16" i="8"/>
  <c r="F17" i="8"/>
  <c r="H12" i="8"/>
  <c r="G11" i="8"/>
  <c r="F28" i="8"/>
  <c r="F27" i="8"/>
  <c r="F23" i="8"/>
  <c r="F22" i="8"/>
  <c r="F21" i="8"/>
  <c r="F20" i="8"/>
  <c r="G8" i="8"/>
  <c r="G12" i="8" s="1"/>
  <c r="I7" i="8"/>
  <c r="I12" i="8" l="1"/>
  <c r="G21" i="8" s="1"/>
  <c r="H34" i="8" s="1"/>
  <c r="I11" i="8"/>
  <c r="G15" i="8" s="1"/>
  <c r="H27" i="8" s="1"/>
  <c r="I8" i="8"/>
  <c r="F31" i="7"/>
  <c r="F30" i="7"/>
  <c r="F29" i="7"/>
  <c r="F28" i="7"/>
  <c r="F27" i="7"/>
  <c r="F24" i="7"/>
  <c r="F23" i="7"/>
  <c r="F21" i="7"/>
  <c r="F20" i="7"/>
  <c r="H12" i="7"/>
  <c r="H11" i="7"/>
  <c r="G11" i="7"/>
  <c r="G8" i="7"/>
  <c r="I8" i="7" s="1"/>
  <c r="I7" i="7"/>
  <c r="I11" i="7" l="1"/>
  <c r="G20" i="7" s="1"/>
  <c r="H29" i="7" s="1"/>
  <c r="G12" i="7"/>
  <c r="I12" i="7" s="1"/>
  <c r="G27" i="7" s="1"/>
  <c r="H36" i="7" s="1"/>
  <c r="F27" i="3"/>
  <c r="F28" i="3"/>
  <c r="F29" i="3"/>
  <c r="F30" i="3"/>
  <c r="F31" i="3"/>
  <c r="H12" i="3"/>
  <c r="F23" i="3"/>
  <c r="F24" i="3"/>
  <c r="G8" i="3"/>
  <c r="I8" i="3" s="1"/>
  <c r="I7" i="3"/>
  <c r="I11" i="3" l="1"/>
  <c r="G20" i="3" s="1"/>
  <c r="H27" i="3" s="1"/>
  <c r="G12" i="3"/>
  <c r="I12" i="3" s="1"/>
  <c r="G27" i="3" s="1"/>
  <c r="H34" i="3" s="1"/>
  <c r="A36" i="2" l="1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</calcChain>
</file>

<file path=xl/sharedStrings.xml><?xml version="1.0" encoding="utf-8"?>
<sst xmlns="http://schemas.openxmlformats.org/spreadsheetml/2006/main" count="271" uniqueCount="58">
  <si>
    <t>สัญญา</t>
  </si>
  <si>
    <t>เงินต้น</t>
  </si>
  <si>
    <t>spread over compounded THOR</t>
  </si>
  <si>
    <t>ระยะเวลากู้ยืม 2 สัปดาห์ เริ่มวันจันทร์ที่ 10 สิงหาคม และสิ้นสุดวันจันทร์ที่ 24 สิงหาคม โดยมีการจ่ายดอกเบี้ยกลางงวด (วันจันทร์ที่ 17 สิงหาคม)</t>
  </si>
  <si>
    <t>interest period</t>
  </si>
  <si>
    <t>งวดที่ 1</t>
  </si>
  <si>
    <t>เริ่มต้น</t>
  </si>
  <si>
    <t>สิ้นสุด</t>
  </si>
  <si>
    <t>งวดที่ 2</t>
  </si>
  <si>
    <t>observation period</t>
  </si>
  <si>
    <t>จำนวนวัน (calendar day)</t>
  </si>
  <si>
    <t>ต่อปี</t>
  </si>
  <si>
    <t>ล้านบาท</t>
  </si>
  <si>
    <t xml:space="preserve"> อัตราดอกเบี้ย THOR สะสม (ร้อยละต่อปี) ในงวด</t>
  </si>
  <si>
    <r>
      <t>Thailand</t>
    </r>
    <r>
      <rPr>
        <sz val="11"/>
        <color rgb="FF222222"/>
        <rFont val="Arial"/>
        <family val="2"/>
      </rPr>
      <t>/Public holidays (2020)</t>
    </r>
  </si>
  <si>
    <t>New Year's Day</t>
  </si>
  <si>
    <t>Makha Bucha</t>
  </si>
  <si>
    <t>Chakri Memorial Day</t>
  </si>
  <si>
    <t>Labour Day</t>
  </si>
  <si>
    <t>H.M. King's Coronation</t>
  </si>
  <si>
    <t xml:space="preserve">Visakha Bucha Day </t>
  </si>
  <si>
    <t>H.M Queen Suthida's Birthday</t>
  </si>
  <si>
    <t>Asahna Bucha Day</t>
  </si>
  <si>
    <t>H.M. King's Birthday</t>
  </si>
  <si>
    <t>Mother's Birthday</t>
  </si>
  <si>
    <t xml:space="preserve">The Passing of King Bhumibol (in lieu) </t>
  </si>
  <si>
    <t>Chulalongkorn Memorial Day</t>
  </si>
  <si>
    <t>King Bhumibol's Birthday</t>
  </si>
  <si>
    <t>Constitution Day</t>
  </si>
  <si>
    <t>New Year's Eve</t>
  </si>
  <si>
    <t>Saturday</t>
  </si>
  <si>
    <t>Sunday</t>
  </si>
  <si>
    <t xml:space="preserve">คำนวณอัตราดอกเบี้ยของช่วง (compounded THOR) โดยคำนวณแบบ compounded average ในวันทำการและ simple average ในวันหยุด </t>
  </si>
  <si>
    <t>วันทำการ i</t>
  </si>
  <si>
    <t>THORi</t>
  </si>
  <si>
    <t xml:space="preserve">weight ของ THORi </t>
  </si>
  <si>
    <t>Settlement</t>
  </si>
  <si>
    <t>Settlement (ล้านบาท)</t>
  </si>
  <si>
    <r>
      <t xml:space="preserve">ระยะเวลากู้ยืม 2 สัปดาห์ เริ่มวันจันทร์ที่ 10 สิงหาคม และสิ้นสุดวันจันทร์ที่ 24 สิงหาคม โดยมีการจ่ายดอกเบี้ยกลางงวด (วันจันทร์ที่ 17 สิงหาคม) 
</t>
    </r>
    <r>
      <rPr>
        <sz val="11"/>
        <color rgb="FFC00000"/>
        <rFont val="Tahoma"/>
        <family val="2"/>
        <scheme val="minor"/>
      </rPr>
      <t>ใช้ convention แบบ Payment Delay 2 วันทำการ</t>
    </r>
  </si>
  <si>
    <r>
      <t xml:space="preserve">ระยะเวลากู้ยืม 2 สัปดาห์ เริ่มวันจันทร์ที่ 10 สิงหาคม และสิ้นสุดวันจันทร์ที่ 24 สิงหาคม โดยมีการจ่ายดอกเบี้ยกลางงวด (วันจันทร์ที่ 17 สิงหาคม) 
</t>
    </r>
    <r>
      <rPr>
        <sz val="11"/>
        <color rgb="FFC00000"/>
        <rFont val="Tahoma"/>
        <family val="2"/>
        <scheme val="minor"/>
      </rPr>
      <t>ใช้ convention แบบ Lookback with observation shift 3 วันทำการ</t>
    </r>
  </si>
  <si>
    <r>
      <t xml:space="preserve">ระยะเวลากู้ยืม 2 สัปดาห์ เริ่มวันจันทร์ที่ 10 สิงหาคม และสิ้นสุดวันจันทร์ที่ 24 สิงหาคม โดยมีการจ่ายดอกเบี้ยกลางงวด (วันจันทร์ที่ 17 สิงหาคม)
</t>
    </r>
    <r>
      <rPr>
        <sz val="11"/>
        <color rgb="FFC00000"/>
        <rFont val="Tahoma"/>
        <family val="2"/>
        <scheme val="minor"/>
      </rPr>
      <t>ใช้ convention แบบ Lookback with no observation shift 3 วันทำการ</t>
    </r>
  </si>
  <si>
    <t>Substitution for Songkran Festival</t>
  </si>
  <si>
    <t>Additional Special Holiday</t>
  </si>
  <si>
    <t xml:space="preserve">โดย i คือแต่ละวันใน
 observation period   </t>
  </si>
  <si>
    <t>วันที่ชำระดอกเบี้ย/เงินต้น</t>
  </si>
  <si>
    <r>
      <t>ตัวอย่างการคำนวณดอกเบี้ยจ่ายตาม convention การใช้อัตราดอกเบี้ยระยะข้ามคืน (overnight rate) แบบ</t>
    </r>
    <r>
      <rPr>
        <b/>
        <sz val="16"/>
        <color rgb="FFC00000"/>
        <rFont val="Tahoma"/>
        <family val="2"/>
        <scheme val="minor"/>
      </rPr>
      <t xml:space="preserve"> Plain</t>
    </r>
  </si>
  <si>
    <r>
      <t xml:space="preserve">ตัวอย่างการคำนวณดอกเบี้ยจ่ายตาม convention การใช้อัตราดอกเบี้ยระยะข้ามคืน (overnight rate) แบบ </t>
    </r>
    <r>
      <rPr>
        <b/>
        <sz val="16"/>
        <color rgb="FFC00000"/>
        <rFont val="Tahoma"/>
        <family val="2"/>
        <scheme val="minor"/>
      </rPr>
      <t>Payment Delay</t>
    </r>
  </si>
  <si>
    <r>
      <t xml:space="preserve">ตัวอย่างการคำนวณดอกเบี้ยจ่ายตาม convention การใช้อัตราดอกเบี้ยระยะข้ามคืน (overnight rate) แบบ </t>
    </r>
    <r>
      <rPr>
        <b/>
        <sz val="16"/>
        <color rgb="FFC00000"/>
        <rFont val="Tahoma"/>
        <family val="2"/>
        <scheme val="minor"/>
      </rPr>
      <t>Lookback with observation shift</t>
    </r>
  </si>
  <si>
    <r>
      <t xml:space="preserve">ตัวอย่างการคำนวณดอกเบี้ยจ่ายตาม convention การใช้อัตราดอกเบี้ยระยะข้ามคืน (overnight rate) แบบ </t>
    </r>
    <r>
      <rPr>
        <b/>
        <sz val="16"/>
        <color rgb="FFC00000"/>
        <rFont val="Tahoma"/>
        <family val="2"/>
        <scheme val="minor"/>
      </rPr>
      <t>Lookback with no observation shift</t>
    </r>
  </si>
  <si>
    <t>THOR ของ 3 วัน
ทำการก่อนหน้า</t>
  </si>
  <si>
    <t>THOR ของวันทำการนั้น ๆ 
แต่เมื่อถึงวัน lockout rate 
THOR จะเท่ากับค่าของวันทำการสุดท้ายก่อน lockout</t>
  </si>
  <si>
    <t>วันที่ชำระเงินต้น</t>
  </si>
  <si>
    <t>วันที่ชำระดอกเบี้ย</t>
  </si>
  <si>
    <r>
      <t xml:space="preserve">ตัวอย่างการคำนวณดอกเบี้ยจ่ายตาม convention การใช้อัตราดอกเบี้ยระยะข้ามคืน (overnight rate) แบบ </t>
    </r>
    <r>
      <rPr>
        <b/>
        <sz val="16"/>
        <color rgb="FFC00000"/>
        <rFont val="Tahoma"/>
        <family val="2"/>
        <scheme val="minor"/>
      </rPr>
      <t>Lockout ตามวิธีของ ISDA (มีเวลาเตรียมเงินเท่ากับ lockout period ลบ 1 วันทำการ)</t>
    </r>
  </si>
  <si>
    <r>
      <t xml:space="preserve">ตัวอย่างการคำนวณดอกเบี้ยจ่ายตาม convention การใช้อัตราดอกเบี้ยระยะข้ามคืน (overnight rate) แบบ </t>
    </r>
    <r>
      <rPr>
        <b/>
        <sz val="16"/>
        <color rgb="FFC00000"/>
        <rFont val="Tahoma"/>
        <family val="2"/>
        <scheme val="minor"/>
      </rPr>
      <t>Lockout ตามวิธีของ ARRC (มีเวลาเตรียมเงินเท่ากับ lockout period)</t>
    </r>
  </si>
  <si>
    <r>
      <t xml:space="preserve">ระยะเวลากู้ยืม 2 สัปดาห์ เริ่มวันจันทร์ที่ 10 สิงหาคม และสิ้นสุดวันจันทร์ที่ 24 สิงหาคม โดยมีการจ่ายดอกเบี้ยกลางงวด (วันจันทร์ที่ 17 สิงหาคม)
</t>
    </r>
    <r>
      <rPr>
        <sz val="11"/>
        <color rgb="FFC00000"/>
        <rFont val="Tahoma"/>
        <family val="2"/>
        <scheme val="minor"/>
      </rPr>
      <t>ใช้ convention แบบ Lockout ตามวิธีของ ARRC 2 วันทำการ (มีเวลาเตรียมเงินจ่าย 2 วันทำการ)</t>
    </r>
  </si>
  <si>
    <r>
      <t xml:space="preserve">ระยะเวลากู้ยืม 2 สัปดาห์ เริ่มวันจันทร์ที่ 10 สิงหาคม และสิ้นสุดวันจันทร์ที่ 24 สิงหาคม โดยมีการจ่ายดอกเบี้ยกลางงวด (วันจันทร์ที่ 17 สิงหาคม)
</t>
    </r>
    <r>
      <rPr>
        <sz val="11"/>
        <color rgb="FFC00000"/>
        <rFont val="Tahoma"/>
        <family val="2"/>
        <scheme val="minor"/>
      </rPr>
      <t>ใช้ convention แบบ Lockout ตามวิธีของ ISDA 2 วันทำการ (มีเวลาเตรียมเงินจ่าย 1 วันทำการ)</t>
    </r>
  </si>
  <si>
    <t>วันที่เริ่ม lock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</si>
</sst>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7" formatCode="0.00000"/>
    <numFmt numFmtId="188" formatCode="B1dd\-mmm"/>
    <numFmt numFmtId="189" formatCode="0.00000000"/>
    <numFmt numFmtId="190" formatCode="B1d\-mmm"/>
    <numFmt numFmtId="191" formatCode="[$-409]ddd\.\ d\-mmm\-yy;@"/>
    <numFmt numFmtId="192" formatCode="[$-409]dddd"/>
    <numFmt numFmtId="193" formatCode="0.000000000"/>
  </numFmts>
  <fonts count="20" x14ac:knownFonts="1"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1"/>
      <name val="Tahoma"/>
      <family val="2"/>
      <scheme val="minor"/>
    </font>
    <font>
      <sz val="11"/>
      <name val="Tahoma"/>
      <family val="2"/>
      <charset val="222"/>
      <scheme val="minor"/>
    </font>
    <font>
      <sz val="16"/>
      <color theme="1"/>
      <name val="BrowalliaUPC"/>
      <family val="2"/>
      <charset val="222"/>
    </font>
    <font>
      <sz val="11"/>
      <color rgb="FF70757A"/>
      <name val="Arial"/>
      <family val="2"/>
    </font>
    <font>
      <sz val="11"/>
      <color rgb="FF222222"/>
      <name val="Arial"/>
      <family val="2"/>
    </font>
    <font>
      <sz val="11"/>
      <color theme="1"/>
      <name val="Tahoma"/>
      <family val="2"/>
      <scheme val="minor"/>
    </font>
    <font>
      <sz val="11"/>
      <name val="Arial"/>
      <family val="2"/>
    </font>
    <font>
      <b/>
      <sz val="16"/>
      <name val="Tahoma"/>
      <family val="2"/>
      <scheme val="minor"/>
    </font>
    <font>
      <sz val="16"/>
      <name val="Tahoma"/>
      <family val="2"/>
      <scheme val="minor"/>
    </font>
    <font>
      <u/>
      <sz val="1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1"/>
      <color rgb="FFFA7D00"/>
      <name val="Tahoma"/>
      <family val="2"/>
      <charset val="222"/>
      <scheme val="minor"/>
    </font>
    <font>
      <b/>
      <sz val="16"/>
      <color rgb="FFC00000"/>
      <name val="Tahoma"/>
      <family val="2"/>
      <scheme val="minor"/>
    </font>
    <font>
      <sz val="11"/>
      <color rgb="FFC00000"/>
      <name val="Tahoma"/>
      <family val="2"/>
      <scheme val="minor"/>
    </font>
    <font>
      <sz val="11"/>
      <name val="Tahoma"/>
      <family val="2"/>
      <scheme val="minor"/>
    </font>
    <font>
      <sz val="11"/>
      <color rgb="FF00B0F0"/>
      <name val="Tahoma"/>
      <family val="2"/>
      <charset val="222"/>
      <scheme val="minor"/>
    </font>
    <font>
      <b/>
      <sz val="11"/>
      <color rgb="FF00B0F0"/>
      <name val="Tahoma"/>
      <family val="2"/>
      <scheme val="minor"/>
    </font>
    <font>
      <sz val="11"/>
      <color rgb="FF00B0F0"/>
      <name val="Tahoma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13" fillId="6" borderId="8" applyNumberFormat="0" applyAlignment="0" applyProtection="0"/>
  </cellStyleXfs>
  <cellXfs count="11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187" fontId="3" fillId="2" borderId="0" xfId="0" applyNumberFormat="1" applyFont="1" applyFill="1"/>
    <xf numFmtId="187" fontId="3" fillId="0" borderId="2" xfId="0" applyNumberFormat="1" applyFont="1" applyBorder="1"/>
    <xf numFmtId="0" fontId="3" fillId="0" borderId="2" xfId="0" applyFont="1" applyBorder="1"/>
    <xf numFmtId="187" fontId="3" fillId="2" borderId="2" xfId="0" applyNumberFormat="1" applyFont="1" applyFill="1" applyBorder="1"/>
    <xf numFmtId="0" fontId="3" fillId="2" borderId="2" xfId="0" applyFont="1" applyFill="1" applyBorder="1"/>
    <xf numFmtId="1" fontId="3" fillId="0" borderId="2" xfId="0" applyNumberFormat="1" applyFont="1" applyBorder="1"/>
    <xf numFmtId="1" fontId="1" fillId="0" borderId="2" xfId="0" applyNumberFormat="1" applyFont="1" applyBorder="1"/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90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7" fillId="0" borderId="0" xfId="2"/>
    <xf numFmtId="0" fontId="8" fillId="0" borderId="0" xfId="1" applyFont="1" applyAlignment="1">
      <alignment vertical="center" wrapText="1"/>
    </xf>
    <xf numFmtId="191" fontId="8" fillId="5" borderId="0" xfId="1" applyNumberFormat="1" applyFont="1" applyFill="1" applyAlignment="1">
      <alignment horizontal="right"/>
    </xf>
    <xf numFmtId="0" fontId="8" fillId="0" borderId="0" xfId="1" applyFont="1" applyAlignment="1">
      <alignment vertical="center"/>
    </xf>
    <xf numFmtId="191" fontId="8" fillId="0" borderId="0" xfId="1" applyNumberFormat="1" applyFont="1" applyAlignment="1">
      <alignment horizontal="left"/>
    </xf>
    <xf numFmtId="192" fontId="8" fillId="0" borderId="0" xfId="1" applyNumberFormat="1" applyFont="1" applyAlignment="1">
      <alignment horizontal="right"/>
    </xf>
    <xf numFmtId="191" fontId="8" fillId="0" borderId="0" xfId="1" applyNumberFormat="1" applyFont="1" applyAlignment="1">
      <alignment horizontal="right"/>
    </xf>
    <xf numFmtId="0" fontId="7" fillId="0" borderId="0" xfId="2" applyAlignment="1">
      <alignment horizontal="right"/>
    </xf>
    <xf numFmtId="0" fontId="8" fillId="0" borderId="0" xfId="1" applyFont="1"/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top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vertical="top"/>
    </xf>
    <xf numFmtId="0" fontId="11" fillId="2" borderId="0" xfId="0" applyFont="1" applyFill="1"/>
    <xf numFmtId="0" fontId="0" fillId="2" borderId="0" xfId="0" applyFill="1"/>
    <xf numFmtId="0" fontId="3" fillId="2" borderId="1" xfId="0" applyFont="1" applyFill="1" applyBorder="1"/>
    <xf numFmtId="9" fontId="3" fillId="2" borderId="1" xfId="0" applyNumberFormat="1" applyFont="1" applyFill="1" applyBorder="1"/>
    <xf numFmtId="9" fontId="3" fillId="2" borderId="0" xfId="0" applyNumberFormat="1" applyFont="1" applyFill="1" applyBorder="1"/>
    <xf numFmtId="190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188" fontId="3" fillId="2" borderId="2" xfId="0" applyNumberFormat="1" applyFont="1" applyFill="1" applyBorder="1" applyAlignment="1">
      <alignment horizontal="center"/>
    </xf>
    <xf numFmtId="188" fontId="1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1" fontId="3" fillId="0" borderId="3" xfId="0" applyNumberFormat="1" applyFont="1" applyBorder="1"/>
    <xf numFmtId="0" fontId="3" fillId="0" borderId="3" xfId="0" applyFont="1" applyBorder="1"/>
    <xf numFmtId="0" fontId="3" fillId="2" borderId="3" xfId="0" applyFont="1" applyFill="1" applyBorder="1"/>
    <xf numFmtId="0" fontId="0" fillId="2" borderId="4" xfId="0" applyFill="1" applyBorder="1"/>
    <xf numFmtId="0" fontId="2" fillId="3" borderId="2" xfId="0" applyFont="1" applyFill="1" applyBorder="1"/>
    <xf numFmtId="0" fontId="0" fillId="2" borderId="2" xfId="0" applyFill="1" applyBorder="1" applyAlignment="1">
      <alignment horizontal="right"/>
    </xf>
    <xf numFmtId="0" fontId="1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vertical="center"/>
    </xf>
    <xf numFmtId="189" fontId="13" fillId="6" borderId="8" xfId="3" applyNumberFormat="1"/>
    <xf numFmtId="1" fontId="1" fillId="0" borderId="3" xfId="0" applyNumberFormat="1" applyFont="1" applyBorder="1"/>
    <xf numFmtId="188" fontId="3" fillId="7" borderId="2" xfId="0" applyNumberFormat="1" applyFont="1" applyFill="1" applyBorder="1" applyAlignment="1">
      <alignment horizontal="center"/>
    </xf>
    <xf numFmtId="187" fontId="3" fillId="7" borderId="2" xfId="0" applyNumberFormat="1" applyFont="1" applyFill="1" applyBorder="1"/>
    <xf numFmtId="1" fontId="3" fillId="7" borderId="2" xfId="0" applyNumberFormat="1" applyFont="1" applyFill="1" applyBorder="1"/>
    <xf numFmtId="0" fontId="0" fillId="7" borderId="2" xfId="0" applyFill="1" applyBorder="1" applyAlignment="1">
      <alignment horizontal="right"/>
    </xf>
    <xf numFmtId="0" fontId="0" fillId="7" borderId="2" xfId="0" applyFill="1" applyBorder="1"/>
    <xf numFmtId="188" fontId="1" fillId="7" borderId="2" xfId="0" applyNumberFormat="1" applyFont="1" applyFill="1" applyBorder="1" applyAlignment="1">
      <alignment horizontal="center"/>
    </xf>
    <xf numFmtId="0" fontId="3" fillId="7" borderId="2" xfId="0" applyFont="1" applyFill="1" applyBorder="1"/>
    <xf numFmtId="1" fontId="1" fillId="7" borderId="2" xfId="0" applyNumberFormat="1" applyFont="1" applyFill="1" applyBorder="1"/>
    <xf numFmtId="0" fontId="3" fillId="7" borderId="3" xfId="0" applyFont="1" applyFill="1" applyBorder="1"/>
    <xf numFmtId="0" fontId="0" fillId="7" borderId="4" xfId="0" applyFill="1" applyBorder="1"/>
    <xf numFmtId="189" fontId="13" fillId="2" borderId="8" xfId="3" applyNumberFormat="1" applyFill="1"/>
    <xf numFmtId="0" fontId="0" fillId="7" borderId="2" xfId="0" applyFill="1" applyBorder="1" applyAlignment="1">
      <alignment vertical="center"/>
    </xf>
    <xf numFmtId="188" fontId="3" fillId="8" borderId="2" xfId="0" applyNumberFormat="1" applyFont="1" applyFill="1" applyBorder="1" applyAlignment="1">
      <alignment horizontal="center"/>
    </xf>
    <xf numFmtId="187" fontId="3" fillId="8" borderId="2" xfId="0" applyNumberFormat="1" applyFont="1" applyFill="1" applyBorder="1"/>
    <xf numFmtId="1" fontId="3" fillId="8" borderId="2" xfId="0" applyNumberFormat="1" applyFont="1" applyFill="1" applyBorder="1"/>
    <xf numFmtId="0" fontId="0" fillId="8" borderId="2" xfId="0" applyFill="1" applyBorder="1"/>
    <xf numFmtId="188" fontId="1" fillId="8" borderId="2" xfId="0" applyNumberFormat="1" applyFont="1" applyFill="1" applyBorder="1" applyAlignment="1">
      <alignment horizontal="center"/>
    </xf>
    <xf numFmtId="0" fontId="3" fillId="8" borderId="2" xfId="0" applyFont="1" applyFill="1" applyBorder="1"/>
    <xf numFmtId="1" fontId="1" fillId="8" borderId="2" xfId="0" applyNumberFormat="1" applyFont="1" applyFill="1" applyBorder="1"/>
    <xf numFmtId="0" fontId="0" fillId="8" borderId="5" xfId="0" applyFill="1" applyBorder="1"/>
    <xf numFmtId="0" fontId="3" fillId="8" borderId="3" xfId="0" applyFont="1" applyFill="1" applyBorder="1"/>
    <xf numFmtId="0" fontId="0" fillId="8" borderId="2" xfId="0" applyFill="1" applyBorder="1" applyAlignment="1">
      <alignment horizontal="right"/>
    </xf>
    <xf numFmtId="0" fontId="0" fillId="8" borderId="4" xfId="0" applyFill="1" applyBorder="1"/>
    <xf numFmtId="0" fontId="13" fillId="2" borderId="8" xfId="3" applyFill="1"/>
    <xf numFmtId="189" fontId="13" fillId="8" borderId="8" xfId="3" applyNumberFormat="1" applyFill="1"/>
    <xf numFmtId="1" fontId="3" fillId="8" borderId="3" xfId="0" applyNumberFormat="1" applyFont="1" applyFill="1" applyBorder="1"/>
    <xf numFmtId="1" fontId="1" fillId="8" borderId="3" xfId="0" applyNumberFormat="1" applyFont="1" applyFill="1" applyBorder="1"/>
    <xf numFmtId="0" fontId="12" fillId="2" borderId="2" xfId="0" applyFont="1" applyFill="1" applyBorder="1" applyAlignment="1">
      <alignment horizontal="center" wrapText="1"/>
    </xf>
    <xf numFmtId="187" fontId="3" fillId="0" borderId="3" xfId="0" applyNumberFormat="1" applyFont="1" applyBorder="1"/>
    <xf numFmtId="0" fontId="0" fillId="8" borderId="2" xfId="0" applyFill="1" applyBorder="1" applyAlignment="1">
      <alignment vertical="center"/>
    </xf>
    <xf numFmtId="187" fontId="3" fillId="8" borderId="3" xfId="0" applyNumberFormat="1" applyFont="1" applyFill="1" applyBorder="1"/>
    <xf numFmtId="189" fontId="0" fillId="2" borderId="2" xfId="0" applyNumberForma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top" wrapText="1"/>
    </xf>
    <xf numFmtId="1" fontId="1" fillId="8" borderId="5" xfId="0" applyNumberFormat="1" applyFont="1" applyFill="1" applyBorder="1"/>
    <xf numFmtId="193" fontId="3" fillId="8" borderId="3" xfId="0" applyNumberFormat="1" applyFont="1" applyFill="1" applyBorder="1"/>
    <xf numFmtId="193" fontId="0" fillId="2" borderId="2" xfId="0" applyNumberFormat="1" applyFill="1" applyBorder="1" applyAlignment="1">
      <alignment horizontal="right"/>
    </xf>
    <xf numFmtId="0" fontId="2" fillId="3" borderId="5" xfId="0" applyFont="1" applyFill="1" applyBorder="1" applyAlignment="1">
      <alignment horizontal="center"/>
    </xf>
    <xf numFmtId="190" fontId="16" fillId="2" borderId="3" xfId="0" applyNumberFormat="1" applyFont="1" applyFill="1" applyBorder="1" applyAlignment="1">
      <alignment horizontal="center"/>
    </xf>
    <xf numFmtId="189" fontId="13" fillId="8" borderId="2" xfId="3" applyNumberFormat="1" applyFill="1" applyBorder="1"/>
    <xf numFmtId="193" fontId="13" fillId="2" borderId="8" xfId="3" applyNumberFormat="1" applyFill="1"/>
    <xf numFmtId="0" fontId="13" fillId="2" borderId="2" xfId="3" applyFill="1" applyBorder="1"/>
    <xf numFmtId="0" fontId="3" fillId="2" borderId="0" xfId="0" applyFont="1" applyFill="1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90" fontId="16" fillId="2" borderId="2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87" fontId="0" fillId="2" borderId="2" xfId="0" applyNumberFormat="1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187" fontId="17" fillId="0" borderId="3" xfId="0" applyNumberFormat="1" applyFont="1" applyBorder="1"/>
    <xf numFmtId="187" fontId="17" fillId="8" borderId="3" xfId="0" applyNumberFormat="1" applyFont="1" applyFill="1" applyBorder="1"/>
    <xf numFmtId="0" fontId="17" fillId="8" borderId="2" xfId="0" applyFont="1" applyFill="1" applyBorder="1"/>
    <xf numFmtId="187" fontId="17" fillId="2" borderId="2" xfId="0" applyNumberFormat="1" applyFont="1" applyFill="1" applyBorder="1"/>
    <xf numFmtId="0" fontId="18" fillId="4" borderId="2" xfId="0" applyFont="1" applyFill="1" applyBorder="1" applyAlignment="1">
      <alignment horizontal="center"/>
    </xf>
    <xf numFmtId="190" fontId="19" fillId="0" borderId="2" xfId="0" applyNumberFormat="1" applyFont="1" applyFill="1" applyBorder="1" applyAlignment="1">
      <alignment horizontal="center"/>
    </xf>
  </cellXfs>
  <cellStyles count="4">
    <cellStyle name="Calculation" xfId="3" builtinId="22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5</xdr:row>
      <xdr:rowOff>123826</xdr:rowOff>
    </xdr:from>
    <xdr:to>
      <xdr:col>4</xdr:col>
      <xdr:colOff>574675</xdr:colOff>
      <xdr:row>11</xdr:row>
      <xdr:rowOff>142876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1514476"/>
          <a:ext cx="2946400" cy="1104900"/>
        </a:xfrm>
        <a:prstGeom prst="rect">
          <a:avLst/>
        </a:prstGeom>
      </xdr:spPr>
    </xdr:pic>
    <xdr:clientData/>
  </xdr:twoCellAnchor>
  <xdr:oneCellAnchor>
    <xdr:from>
      <xdr:col>6</xdr:col>
      <xdr:colOff>57150</xdr:colOff>
      <xdr:row>13</xdr:row>
      <xdr:rowOff>171450</xdr:rowOff>
    </xdr:from>
    <xdr:ext cx="3184141" cy="4090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5676900" y="3190875"/>
              <a:ext cx="3184141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["/>
                        <m:endChr m:val="]"/>
                        <m:ctrlPr>
                          <a:rPr lang="th-TH" sz="10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nary>
                          <m:naryPr>
                            <m:chr m:val="∏"/>
                            <m:subHide m:val="on"/>
                            <m:supHide m:val="on"/>
                            <m:ctrlPr>
                              <a:rPr lang="th-TH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ctrlPr>
                                  <a:rPr lang="th-TH" sz="1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f>
                                  <m:fPr>
                                    <m:ctrlP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𝑇𝐻𝑂𝑅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×</m:t>
                                    </m:r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𝑤𝑒𝑖𝑔h𝑡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365</m:t>
                                    </m:r>
                                  </m:den>
                                </m:f>
                              </m:e>
                            </m:d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−1</m:t>
                            </m:r>
                          </m:e>
                        </m:nary>
                      </m:e>
                    </m:d>
                    <m:r>
                      <a:rPr lang="th-T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th-TH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365</m:t>
                        </m:r>
                      </m:num>
                      <m:den>
                        <m:sSub>
                          <m:sSubPr>
                            <m:ctrlPr>
                              <a:rPr lang="en-US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𝐷𝑎𝑦𝑠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𝑖𝑛𝑡𝑒𝑟𝑒𝑠𝑡</m:t>
                            </m:r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𝑝𝑒𝑟𝑖𝑜𝑑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5676900" y="3190875"/>
              <a:ext cx="3184141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000" i="0">
                  <a:latin typeface="Cambria Math" panose="02040503050406030204" pitchFamily="18" charset="0"/>
                </a:rPr>
                <a:t>[</a:t>
              </a:r>
              <a:r>
                <a:rPr lang="th-TH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∏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1+(〖𝑇𝐻𝑂𝑅〗_𝑖×〖𝑤𝑒𝑖𝑔ℎ𝑡〗_𝑖)/365)−1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]</a:t>
              </a:r>
              <a:r>
                <a:rPr lang="th-T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365</a:t>
              </a:r>
              <a:r>
                <a:rPr lang="th-T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𝐷𝑎𝑦𝑠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〗_(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𝑖𝑛𝑡𝑒𝑟𝑒𝑠𝑡 𝑝𝑒𝑟𝑖𝑜𝑑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 </a:t>
              </a:r>
              <a:endParaRPr lang="th-TH" sz="1000"/>
            </a:p>
          </xdr:txBody>
        </xdr:sp>
      </mc:Fallback>
    </mc:AlternateContent>
    <xdr:clientData/>
  </xdr:oneCellAnchor>
  <xdr:oneCellAnchor>
    <xdr:from>
      <xdr:col>4</xdr:col>
      <xdr:colOff>667871</xdr:colOff>
      <xdr:row>13</xdr:row>
      <xdr:rowOff>131669</xdr:rowOff>
    </xdr:from>
    <xdr:ext cx="1503617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4164106" y="3134845"/>
              <a:ext cx="150361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th-T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1+</m:t>
                        </m:r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𝑇𝐻𝑂𝑅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×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𝑤𝑒𝑖𝑔h𝑡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num>
                          <m:den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365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4164106" y="3134845"/>
              <a:ext cx="150361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1+(〖𝑇𝐻𝑂𝑅〗_𝑖×〖𝑤𝑒𝑖𝑔ℎ𝑡〗_𝑖)/365)</a:t>
              </a:r>
              <a:endParaRPr lang="th-TH" sz="10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4</xdr:row>
      <xdr:rowOff>514350</xdr:rowOff>
    </xdr:from>
    <xdr:to>
      <xdr:col>4</xdr:col>
      <xdr:colOff>647700</xdr:colOff>
      <xdr:row>12</xdr:row>
      <xdr:rowOff>260084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" y="1571625"/>
          <a:ext cx="3114675" cy="1565009"/>
        </a:xfrm>
        <a:prstGeom prst="rect">
          <a:avLst/>
        </a:prstGeom>
      </xdr:spPr>
    </xdr:pic>
    <xdr:clientData/>
  </xdr:twoCellAnchor>
  <xdr:oneCellAnchor>
    <xdr:from>
      <xdr:col>6</xdr:col>
      <xdr:colOff>9525</xdr:colOff>
      <xdr:row>13</xdr:row>
      <xdr:rowOff>200025</xdr:rowOff>
    </xdr:from>
    <xdr:ext cx="3184141" cy="4090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5743575" y="3714750"/>
              <a:ext cx="3184141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["/>
                        <m:endChr m:val="]"/>
                        <m:ctrlPr>
                          <a:rPr lang="th-TH" sz="10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nary>
                          <m:naryPr>
                            <m:chr m:val="∏"/>
                            <m:subHide m:val="on"/>
                            <m:supHide m:val="on"/>
                            <m:ctrlPr>
                              <a:rPr lang="th-TH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ctrlPr>
                                  <a:rPr lang="th-TH" sz="1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f>
                                  <m:fPr>
                                    <m:ctrlP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𝑇𝐻𝑂𝑅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×</m:t>
                                    </m:r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𝑤𝑒𝑖𝑔h𝑡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365</m:t>
                                    </m:r>
                                  </m:den>
                                </m:f>
                              </m:e>
                            </m:d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−1</m:t>
                            </m:r>
                          </m:e>
                        </m:nary>
                      </m:e>
                    </m:d>
                    <m:r>
                      <a:rPr lang="th-T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th-TH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365</m:t>
                        </m:r>
                      </m:num>
                      <m:den>
                        <m:sSub>
                          <m:sSubPr>
                            <m:ctrlPr>
                              <a:rPr lang="en-US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𝐷𝑎𝑦𝑠</m:t>
                            </m:r>
                          </m:e>
                          <m:sub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𝑖𝑛𝑡𝑒𝑟𝑒𝑠𝑡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𝑝𝑒𝑟𝑖𝑜𝑑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5743575" y="3714750"/>
              <a:ext cx="3184141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000" i="0">
                  <a:latin typeface="Cambria Math" panose="02040503050406030204" pitchFamily="18" charset="0"/>
                </a:rPr>
                <a:t>[</a:t>
              </a:r>
              <a:r>
                <a:rPr lang="th-TH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∏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1+(〖𝑇𝐻𝑂𝑅〗_𝑖×〖𝑤𝑒𝑖𝑔ℎ𝑡〗_𝑖)/365)−1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]</a:t>
              </a:r>
              <a:r>
                <a:rPr lang="th-T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365</a:t>
              </a:r>
              <a:r>
                <a:rPr lang="th-T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𝐷𝑎𝑦𝑠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〗_(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𝑖𝑛𝑡𝑒𝑟𝑒𝑠𝑡 𝑝𝑒𝑟𝑖𝑜𝑑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th-TH" sz="1000"/>
            </a:p>
          </xdr:txBody>
        </xdr:sp>
      </mc:Fallback>
    </mc:AlternateContent>
    <xdr:clientData/>
  </xdr:oneCellAnchor>
  <xdr:oneCellAnchor>
    <xdr:from>
      <xdr:col>4</xdr:col>
      <xdr:colOff>742950</xdr:colOff>
      <xdr:row>13</xdr:row>
      <xdr:rowOff>180975</xdr:rowOff>
    </xdr:from>
    <xdr:ext cx="1503617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4238625" y="3695700"/>
              <a:ext cx="150361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th-T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1+</m:t>
                        </m:r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𝑇𝐻𝑂𝑅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×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𝑤𝑒𝑖𝑔h𝑡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num>
                          <m:den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365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4238625" y="3695700"/>
              <a:ext cx="150361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1+(〖𝑇𝐻𝑂𝑅〗_𝑖×〖𝑤𝑒𝑖𝑔ℎ𝑡〗_𝑖)/365)</a:t>
              </a:r>
              <a:endParaRPr lang="th-TH" sz="10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164757</xdr:colOff>
      <xdr:row>4</xdr:row>
      <xdr:rowOff>485775</xdr:rowOff>
    </xdr:from>
    <xdr:to>
      <xdr:col>4</xdr:col>
      <xdr:colOff>511722</xdr:colOff>
      <xdr:row>12</xdr:row>
      <xdr:rowOff>657225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0557" y="1543050"/>
          <a:ext cx="3156840" cy="2009775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13</xdr:row>
      <xdr:rowOff>276225</xdr:rowOff>
    </xdr:from>
    <xdr:ext cx="3336618" cy="4090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6057900" y="4076700"/>
              <a:ext cx="3336618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["/>
                        <m:endChr m:val="]"/>
                        <m:ctrlPr>
                          <a:rPr lang="th-TH" sz="10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nary>
                          <m:naryPr>
                            <m:chr m:val="∏"/>
                            <m:subHide m:val="on"/>
                            <m:supHide m:val="on"/>
                            <m:ctrlPr>
                              <a:rPr lang="th-TH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ctrlPr>
                                  <a:rPr lang="th-TH" sz="1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f>
                                  <m:fPr>
                                    <m:ctrlP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𝑇𝐻𝑂𝑅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×</m:t>
                                    </m:r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𝑤𝑒𝑖𝑔h𝑡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365</m:t>
                                    </m:r>
                                  </m:den>
                                </m:f>
                              </m:e>
                            </m:d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−1</m:t>
                            </m:r>
                          </m:e>
                        </m:nary>
                      </m:e>
                    </m:d>
                    <m:r>
                      <a:rPr lang="th-T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th-TH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365</m:t>
                        </m:r>
                      </m:num>
                      <m:den>
                        <m:sSub>
                          <m:sSubPr>
                            <m:ctrlPr>
                              <a:rPr lang="en-US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𝐷𝑎𝑦𝑠</m:t>
                            </m:r>
                          </m:e>
                          <m:sub>
                            <m:r>
                              <a:rPr lang="en-US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𝑜𝑏𝑠𝑒𝑟𝑣𝑎𝑡𝑖𝑜𝑛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𝑝𝑒𝑟𝑖𝑜𝑑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6057900" y="4076700"/>
              <a:ext cx="3336618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000" i="0">
                  <a:latin typeface="Cambria Math" panose="02040503050406030204" pitchFamily="18" charset="0"/>
                </a:rPr>
                <a:t>[</a:t>
              </a:r>
              <a:r>
                <a:rPr lang="th-TH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∏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1+(〖𝑇𝐻𝑂𝑅〗_𝑖×〖𝑤𝑒𝑖𝑔ℎ𝑡〗_𝑖)/365)−1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]</a:t>
              </a:r>
              <a:r>
                <a:rPr lang="th-T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365</a:t>
              </a:r>
              <a:r>
                <a:rPr lang="th-T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𝐷𝑎𝑦𝑠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〗_(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𝑜𝑏𝑠𝑒𝑟𝑣𝑎𝑡𝑖𝑜𝑛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𝑝𝑒𝑟𝑖𝑜𝑑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th-TH" sz="1000"/>
            </a:p>
          </xdr:txBody>
        </xdr:sp>
      </mc:Fallback>
    </mc:AlternateContent>
    <xdr:clientData/>
  </xdr:oneCellAnchor>
  <xdr:oneCellAnchor>
    <xdr:from>
      <xdr:col>5</xdr:col>
      <xdr:colOff>209550</xdr:colOff>
      <xdr:row>13</xdr:row>
      <xdr:rowOff>47625</xdr:rowOff>
    </xdr:from>
    <xdr:ext cx="1503617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4391025" y="3848100"/>
              <a:ext cx="150361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th-T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1+</m:t>
                        </m:r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𝑇𝐻𝑂𝑅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×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𝑤𝑒𝑖𝑔h𝑡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num>
                          <m:den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365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4391025" y="3848100"/>
              <a:ext cx="150361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1+(〖𝑇𝐻𝑂𝑅〗_𝑖×〖𝑤𝑒𝑖𝑔ℎ𝑡〗_𝑖)/365)</a:t>
              </a:r>
              <a:endParaRPr lang="th-TH" sz="10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4</xdr:row>
      <xdr:rowOff>504825</xdr:rowOff>
    </xdr:from>
    <xdr:to>
      <xdr:col>4</xdr:col>
      <xdr:colOff>533400</xdr:colOff>
      <xdr:row>12</xdr:row>
      <xdr:rowOff>668948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1562100"/>
          <a:ext cx="3048000" cy="1992923"/>
        </a:xfrm>
        <a:prstGeom prst="rect">
          <a:avLst/>
        </a:prstGeom>
      </xdr:spPr>
    </xdr:pic>
    <xdr:clientData/>
  </xdr:twoCellAnchor>
  <xdr:oneCellAnchor>
    <xdr:from>
      <xdr:col>7</xdr:col>
      <xdr:colOff>9525</xdr:colOff>
      <xdr:row>13</xdr:row>
      <xdr:rowOff>209550</xdr:rowOff>
    </xdr:from>
    <xdr:ext cx="3319050" cy="4090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7515225" y="3943350"/>
              <a:ext cx="3319050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["/>
                        <m:endChr m:val="]"/>
                        <m:ctrlPr>
                          <a:rPr lang="th-TH" sz="10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nary>
                          <m:naryPr>
                            <m:chr m:val="∏"/>
                            <m:subHide m:val="on"/>
                            <m:supHide m:val="on"/>
                            <m:ctrlPr>
                              <a:rPr lang="th-TH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ctrlPr>
                                  <a:rPr lang="th-TH" sz="1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f>
                                  <m:fPr>
                                    <m:ctrlP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𝑇𝐻𝑂𝑅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−3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𝐵𝐷</m:t>
                                        </m:r>
                                      </m:sub>
                                    </m:sSub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×</m:t>
                                    </m:r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𝑤𝑒𝑖𝑔h𝑡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365</m:t>
                                    </m:r>
                                  </m:den>
                                </m:f>
                              </m:e>
                            </m:d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−1</m:t>
                            </m:r>
                          </m:e>
                        </m:nary>
                      </m:e>
                    </m:d>
                    <m:r>
                      <a:rPr lang="th-T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th-TH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365</m:t>
                        </m:r>
                      </m:num>
                      <m:den>
                        <m:sSub>
                          <m:sSubPr>
                            <m:ctrlPr>
                              <a:rPr lang="en-US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𝐷𝑎𝑦𝑠</m:t>
                            </m:r>
                          </m:e>
                          <m:sub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𝑖𝑛𝑡𝑒𝑟𝑒𝑠𝑡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𝑝𝑒𝑟𝑖𝑜𝑑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7515225" y="3943350"/>
              <a:ext cx="3319050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000" i="0">
                  <a:latin typeface="Cambria Math" panose="02040503050406030204" pitchFamily="18" charset="0"/>
                </a:rPr>
                <a:t>[</a:t>
              </a:r>
              <a:r>
                <a:rPr lang="th-TH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∏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1+(〖𝑇𝐻𝑂𝑅〗_(𝑖−3𝐵𝐷)×〖𝑤𝑒𝑖𝑔ℎ𝑡〗_𝑖)/365)−1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]</a:t>
              </a:r>
              <a:r>
                <a:rPr lang="th-T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365</a:t>
              </a:r>
              <a:r>
                <a:rPr lang="th-T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𝐷𝑎𝑦𝑠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〗_(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𝑖𝑛𝑡𝑒𝑟𝑒𝑠𝑡 𝑝𝑒𝑟𝑖𝑜𝑑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th-TH" sz="1000"/>
            </a:p>
          </xdr:txBody>
        </xdr:sp>
      </mc:Fallback>
    </mc:AlternateContent>
    <xdr:clientData/>
  </xdr:oneCellAnchor>
  <xdr:oneCellAnchor>
    <xdr:from>
      <xdr:col>6</xdr:col>
      <xdr:colOff>95250</xdr:colOff>
      <xdr:row>13</xdr:row>
      <xdr:rowOff>133350</xdr:rowOff>
    </xdr:from>
    <xdr:ext cx="1793633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5619750" y="3867150"/>
              <a:ext cx="1793633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th-T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1+</m:t>
                        </m:r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𝑇𝐻𝑂𝑅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−3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𝐵𝐷</m:t>
                                </m:r>
                              </m:sub>
                            </m:s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×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𝑤𝑒𝑖𝑔h𝑡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num>
                          <m:den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365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5619750" y="3867150"/>
              <a:ext cx="1793633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1+(〖𝑇𝐻𝑂𝑅〗_(𝑖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−3𝐵𝐷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)×〖𝑤𝑒𝑖𝑔ℎ𝑡〗_𝑖)/365)</a:t>
              </a:r>
              <a:endParaRPr lang="th-TH" sz="1000"/>
            </a:p>
          </xdr:txBody>
        </xdr:sp>
      </mc:Fallback>
    </mc:AlternateContent>
    <xdr:clientData/>
  </xdr:oneCellAnchor>
  <xdr:oneCellAnchor>
    <xdr:from>
      <xdr:col>5</xdr:col>
      <xdr:colOff>304800</xdr:colOff>
      <xdr:row>13</xdr:row>
      <xdr:rowOff>390525</xdr:rowOff>
    </xdr:from>
    <xdr:ext cx="727379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4486275" y="4124325"/>
              <a:ext cx="727379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𝑇𝐻𝑂𝑅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−3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𝐵𝐷</m:t>
                        </m:r>
                      </m:sub>
                    </m:sSub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4486275" y="4124325"/>
              <a:ext cx="727379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〖𝑇𝐻𝑂𝑅〗_(𝑖−3𝐵𝐷)</a:t>
              </a:r>
              <a:endParaRPr lang="th-TH" sz="10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243275</xdr:colOff>
      <xdr:row>4</xdr:row>
      <xdr:rowOff>571500</xdr:rowOff>
    </xdr:from>
    <xdr:to>
      <xdr:col>4</xdr:col>
      <xdr:colOff>485776</xdr:colOff>
      <xdr:row>12</xdr:row>
      <xdr:rowOff>247650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75" y="1628775"/>
          <a:ext cx="3052376" cy="1590675"/>
        </a:xfrm>
        <a:prstGeom prst="rect">
          <a:avLst/>
        </a:prstGeom>
      </xdr:spPr>
    </xdr:pic>
    <xdr:clientData/>
  </xdr:twoCellAnchor>
  <xdr:oneCellAnchor>
    <xdr:from>
      <xdr:col>7</xdr:col>
      <xdr:colOff>19051</xdr:colOff>
      <xdr:row>13</xdr:row>
      <xdr:rowOff>352425</xdr:rowOff>
    </xdr:from>
    <xdr:ext cx="3109184" cy="4090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8315326" y="4019550"/>
              <a:ext cx="3109184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["/>
                        <m:endChr m:val="]"/>
                        <m:ctrlPr>
                          <a:rPr lang="th-TH" sz="10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nary>
                          <m:naryPr>
                            <m:chr m:val="∏"/>
                            <m:subHide m:val="on"/>
                            <m:supHide m:val="on"/>
                            <m:ctrlPr>
                              <a:rPr lang="th-TH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ctrlPr>
                                  <a:rPr lang="th-TH" sz="1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f>
                                  <m:fPr>
                                    <m:ctrlP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𝑇𝐻𝑂𝑅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∗</m:t>
                                        </m:r>
                                      </m:sub>
                                    </m:sSub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×</m:t>
                                    </m:r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𝑤𝑒𝑖𝑔h𝑡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365</m:t>
                                    </m:r>
                                  </m:den>
                                </m:f>
                              </m:e>
                            </m:d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−1</m:t>
                            </m:r>
                          </m:e>
                        </m:nary>
                      </m:e>
                    </m:d>
                    <m:r>
                      <a:rPr lang="th-T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th-TH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365</m:t>
                        </m:r>
                      </m:num>
                      <m:den>
                        <m:sSub>
                          <m:sSubPr>
                            <m:ctrlPr>
                              <a:rPr lang="en-US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𝐷𝑎𝑦𝑠</m:t>
                            </m:r>
                          </m:e>
                          <m:sub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𝑖𝑛𝑡𝑒𝑟𝑒𝑠𝑡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𝑝𝑒𝑟𝑖𝑜𝑑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8315326" y="4019550"/>
              <a:ext cx="3109184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000" i="0">
                  <a:latin typeface="Cambria Math" panose="02040503050406030204" pitchFamily="18" charset="0"/>
                </a:rPr>
                <a:t>[</a:t>
              </a:r>
              <a:r>
                <a:rPr lang="th-TH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∏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1+(〖𝑇𝐻𝑂𝑅〗_(𝑖∗)×〖𝑤𝑒𝑖𝑔ℎ𝑡〗_𝑖)/365)−1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]</a:t>
              </a:r>
              <a:r>
                <a:rPr lang="th-T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365</a:t>
              </a:r>
              <a:r>
                <a:rPr lang="th-T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𝐷𝑎𝑦𝑠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〗_(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𝑖𝑛𝑡𝑒𝑟𝑒𝑠𝑡 𝑝𝑒𝑟𝑖𝑜𝑑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th-TH" sz="1000"/>
            </a:p>
          </xdr:txBody>
        </xdr:sp>
      </mc:Fallback>
    </mc:AlternateContent>
    <xdr:clientData/>
  </xdr:oneCellAnchor>
  <xdr:oneCellAnchor>
    <xdr:from>
      <xdr:col>6</xdr:col>
      <xdr:colOff>114300</xdr:colOff>
      <xdr:row>13</xdr:row>
      <xdr:rowOff>342900</xdr:rowOff>
    </xdr:from>
    <xdr:ext cx="1401025" cy="3214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6715125" y="4010025"/>
              <a:ext cx="1401025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1+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𝑇𝐻𝑂𝑅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∗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×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𝑤𝑒𝑖𝑔h𝑡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365</m:t>
                        </m:r>
                      </m:den>
                    </m:f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6715125" y="4010025"/>
              <a:ext cx="1401025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1+(〖𝑇𝐻𝑂𝑅〗_(𝑖∗)×〖𝑤𝑒𝑖𝑔ℎ𝑡〗_𝑖)/365</a:t>
              </a:r>
              <a:endParaRPr lang="th-TH" sz="1000"/>
            </a:p>
          </xdr:txBody>
        </xdr:sp>
      </mc:Fallback>
    </mc:AlternateContent>
    <xdr:clientData/>
  </xdr:oneCellAnchor>
  <xdr:oneCellAnchor>
    <xdr:from>
      <xdr:col>5</xdr:col>
      <xdr:colOff>942975</xdr:colOff>
      <xdr:row>13</xdr:row>
      <xdr:rowOff>733425</xdr:rowOff>
    </xdr:from>
    <xdr:ext cx="504304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5124450" y="4400550"/>
              <a:ext cx="504304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𝑇𝐻𝑂𝑅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</m:sub>
                    </m:sSub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5124450" y="4400550"/>
              <a:ext cx="504304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〖𝑇𝐻𝑂𝑅〗_(𝑖∗)</a:t>
              </a:r>
              <a:endParaRPr lang="th-TH" sz="10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243275</xdr:colOff>
      <xdr:row>4</xdr:row>
      <xdr:rowOff>571500</xdr:rowOff>
    </xdr:from>
    <xdr:to>
      <xdr:col>4</xdr:col>
      <xdr:colOff>485776</xdr:colOff>
      <xdr:row>12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75" y="1628775"/>
          <a:ext cx="3052376" cy="1590675"/>
        </a:xfrm>
        <a:prstGeom prst="rect">
          <a:avLst/>
        </a:prstGeom>
      </xdr:spPr>
    </xdr:pic>
    <xdr:clientData/>
  </xdr:twoCellAnchor>
  <xdr:oneCellAnchor>
    <xdr:from>
      <xdr:col>7</xdr:col>
      <xdr:colOff>19051</xdr:colOff>
      <xdr:row>13</xdr:row>
      <xdr:rowOff>352425</xdr:rowOff>
    </xdr:from>
    <xdr:ext cx="3109184" cy="4090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8315326" y="4019550"/>
              <a:ext cx="3109184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["/>
                        <m:endChr m:val="]"/>
                        <m:ctrlPr>
                          <a:rPr lang="th-TH" sz="10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nary>
                          <m:naryPr>
                            <m:chr m:val="∏"/>
                            <m:subHide m:val="on"/>
                            <m:supHide m:val="on"/>
                            <m:ctrlPr>
                              <a:rPr lang="th-TH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ctrlPr>
                                  <a:rPr lang="th-TH" sz="1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f>
                                  <m:fPr>
                                    <m:ctrlP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𝑇𝐻𝑂𝑅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∗</m:t>
                                        </m:r>
                                      </m:sub>
                                    </m:sSub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×</m:t>
                                    </m:r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𝑤𝑒𝑖𝑔h𝑡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365</m:t>
                                    </m:r>
                                  </m:den>
                                </m:f>
                              </m:e>
                            </m:d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−1</m:t>
                            </m:r>
                          </m:e>
                        </m:nary>
                      </m:e>
                    </m:d>
                    <m:r>
                      <a:rPr lang="th-T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th-TH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365</m:t>
                        </m:r>
                      </m:num>
                      <m:den>
                        <m:sSub>
                          <m:sSubPr>
                            <m:ctrlPr>
                              <a:rPr lang="en-US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𝐷𝑎𝑦𝑠</m:t>
                            </m:r>
                          </m:e>
                          <m:sub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𝑖𝑛𝑡𝑒𝑟𝑒𝑠𝑡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𝑝𝑒𝑟𝑖𝑜𝑑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8315326" y="4019550"/>
              <a:ext cx="3109184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 xmlns:a14="http://schemas.microsoft.com/office/drawing/2010/main"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["/>
                        <m:endChr m:val="]"/>
                        <m:ctrlPr>
                          <a:rPr lang="th-TH" sz="10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nary>
                          <m:naryPr>
                            <m:chr m:val="∏"/>
                            <m:subHide m:val="on"/>
                            <m:supHide m:val="on"/>
                            <m:ctrlPr>
                              <a:rPr lang="th-TH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ctrlPr>
                                  <a:rPr lang="th-TH" sz="1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f>
                                  <m:fPr>
                                    <m:ctrlP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𝑇𝐻𝑂𝑅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∗</m:t>
                                        </m:r>
                                      </m:sub>
                                    </m:sSub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×</m:t>
                                    </m:r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𝑤𝑒𝑖𝑔h𝑡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365</m:t>
                                    </m:r>
                                  </m:den>
                                </m:f>
                              </m:e>
                            </m:d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−1</m:t>
                            </m:r>
                          </m:e>
                        </m:nary>
                      </m:e>
                    </m:d>
                    <m:r>
                      <a:rPr lang="th-T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th-TH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365</m:t>
                        </m:r>
                      </m:num>
                      <m:den>
                        <m:sSub>
                          <m:sSubPr>
                            <m:ctrlPr>
                              <a:rPr lang="en-US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𝐷𝑎𝑦𝑠</m:t>
                            </m:r>
                          </m:e>
                          <m:sub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𝑖𝑛𝑡𝑒𝑟𝑒𝑠𝑡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𝑝𝑒𝑟𝑖𝑜𝑑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h-TH" sz="1000"/>
            </a:p>
          </xdr:txBody>
        </xdr:sp>
      </mc:Fallback>
    </mc:AlternateContent>
    <xdr:clientData/>
  </xdr:oneCellAnchor>
  <xdr:oneCellAnchor>
    <xdr:from>
      <xdr:col>6</xdr:col>
      <xdr:colOff>114300</xdr:colOff>
      <xdr:row>13</xdr:row>
      <xdr:rowOff>342900</xdr:rowOff>
    </xdr:from>
    <xdr:ext cx="1401025" cy="3214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6715125" y="4010025"/>
              <a:ext cx="1401025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1+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𝑇𝐻𝑂𝑅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∗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×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𝑤𝑒𝑖𝑔h𝑡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365</m:t>
                        </m:r>
                      </m:den>
                    </m:f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6715125" y="4010025"/>
              <a:ext cx="1401025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1+(〖𝑇𝐻𝑂𝑅〗_(𝑖∗)×〖𝑤𝑒𝑖𝑔ℎ𝑡〗_𝑖)/365</a:t>
              </a:r>
              <a:endParaRPr lang="th-TH" sz="1000"/>
            </a:p>
          </xdr:txBody>
        </xdr:sp>
      </mc:Fallback>
    </mc:AlternateContent>
    <xdr:clientData/>
  </xdr:oneCellAnchor>
  <xdr:oneCellAnchor>
    <xdr:from>
      <xdr:col>5</xdr:col>
      <xdr:colOff>942975</xdr:colOff>
      <xdr:row>13</xdr:row>
      <xdr:rowOff>733425</xdr:rowOff>
    </xdr:from>
    <xdr:ext cx="504304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5124450" y="4400550"/>
              <a:ext cx="504304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𝑇𝐻𝑂𝑅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</m:sub>
                    </m:sSub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5124450" y="4400550"/>
              <a:ext cx="504304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〖𝑇𝐻𝑂𝑅〗_(𝑖∗)</a:t>
              </a:r>
              <a:endParaRPr lang="th-TH" sz="10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.finma.ch/containers/106603/Container%20Documents/1167207/Dear%20CEO%20letters/Assessment%20Tool%20V0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"/>
      <sheetName val="Support functions"/>
      <sheetName val="for list"/>
    </sheetNames>
    <sheetDataSet>
      <sheetData sheetId="0"/>
      <sheetData sheetId="1">
        <row r="6">
          <cell r="A6">
            <v>0</v>
          </cell>
        </row>
        <row r="7">
          <cell r="A7">
            <v>1</v>
          </cell>
        </row>
        <row r="8">
          <cell r="A8">
            <v>2</v>
          </cell>
        </row>
        <row r="9">
          <cell r="A9">
            <v>3</v>
          </cell>
        </row>
        <row r="10">
          <cell r="A10">
            <v>4</v>
          </cell>
        </row>
        <row r="11">
          <cell r="A11" t="str">
            <v>n/a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85" zoomScaleNormal="85" workbookViewId="0"/>
  </sheetViews>
  <sheetFormatPr defaultColWidth="9" defaultRowHeight="14" x14ac:dyDescent="0.3"/>
  <cols>
    <col min="1" max="1" width="9" style="30"/>
    <col min="2" max="2" width="7.5" style="30" customWidth="1"/>
    <col min="3" max="3" width="10.25" style="30" customWidth="1"/>
    <col min="4" max="4" width="19.08203125" style="30" customWidth="1"/>
    <col min="5" max="5" width="9" style="30"/>
    <col min="6" max="6" width="19.25" style="30" customWidth="1"/>
    <col min="7" max="7" width="42.5" style="30" customWidth="1"/>
    <col min="8" max="8" width="25.08203125" style="30" customWidth="1"/>
    <col min="9" max="9" width="23.33203125" style="30" customWidth="1"/>
    <col min="10" max="10" width="23" style="30" customWidth="1"/>
    <col min="11" max="16384" width="9" style="30"/>
  </cols>
  <sheetData>
    <row r="1" spans="1:10" ht="39" customHeight="1" thickBot="1" x14ac:dyDescent="0.35">
      <c r="A1" s="27" t="s">
        <v>45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4.5" thickBot="1" x14ac:dyDescent="0.35">
      <c r="A2" s="1"/>
      <c r="B2" s="3" t="s">
        <v>0</v>
      </c>
      <c r="C2" s="29" t="s">
        <v>1</v>
      </c>
      <c r="D2" s="2"/>
      <c r="E2" s="31">
        <v>100</v>
      </c>
      <c r="F2" s="2" t="s">
        <v>12</v>
      </c>
      <c r="G2" s="2"/>
      <c r="H2" s="2"/>
      <c r="I2" s="2"/>
      <c r="J2" s="2"/>
    </row>
    <row r="3" spans="1:10" ht="14.5" thickBot="1" x14ac:dyDescent="0.35">
      <c r="A3" s="1"/>
      <c r="B3" s="2"/>
      <c r="C3" s="29" t="s">
        <v>2</v>
      </c>
      <c r="D3" s="2"/>
      <c r="E3" s="32">
        <v>0.02</v>
      </c>
      <c r="F3" s="2" t="s">
        <v>11</v>
      </c>
      <c r="G3" s="2"/>
      <c r="H3" s="2"/>
      <c r="I3" s="2"/>
      <c r="J3" s="2"/>
    </row>
    <row r="4" spans="1:10" x14ac:dyDescent="0.3">
      <c r="A4" s="1"/>
      <c r="B4" s="2"/>
      <c r="C4" s="2" t="s">
        <v>32</v>
      </c>
      <c r="D4" s="2"/>
      <c r="E4" s="33"/>
      <c r="F4" s="2"/>
      <c r="G4" s="2"/>
      <c r="H4" s="2"/>
      <c r="I4" s="2"/>
      <c r="J4" s="2"/>
    </row>
    <row r="5" spans="1:10" ht="26.25" customHeight="1" x14ac:dyDescent="0.3">
      <c r="A5" s="25"/>
      <c r="B5" s="26"/>
      <c r="C5" s="26" t="s">
        <v>3</v>
      </c>
      <c r="D5" s="26"/>
      <c r="E5" s="26"/>
      <c r="F5" s="26"/>
      <c r="G5" s="26"/>
      <c r="H5" s="26"/>
      <c r="I5" s="26"/>
      <c r="J5" s="26"/>
    </row>
    <row r="6" spans="1:10" x14ac:dyDescent="0.3">
      <c r="A6" s="4"/>
      <c r="B6" s="2"/>
      <c r="C6" s="36"/>
      <c r="F6" s="45" t="s">
        <v>4</v>
      </c>
      <c r="G6" s="12" t="s">
        <v>6</v>
      </c>
      <c r="H6" s="12" t="s">
        <v>7</v>
      </c>
      <c r="I6" s="12" t="s">
        <v>10</v>
      </c>
      <c r="J6" s="12" t="s">
        <v>44</v>
      </c>
    </row>
    <row r="7" spans="1:10" x14ac:dyDescent="0.3">
      <c r="A7" s="4"/>
      <c r="B7" s="2"/>
      <c r="C7" s="36"/>
      <c r="F7" s="12" t="s">
        <v>5</v>
      </c>
      <c r="G7" s="34">
        <v>44053</v>
      </c>
      <c r="H7" s="34">
        <v>44060</v>
      </c>
      <c r="I7" s="35">
        <f>H7-G7</f>
        <v>7</v>
      </c>
      <c r="J7" s="34">
        <f>H7</f>
        <v>44060</v>
      </c>
    </row>
    <row r="8" spans="1:10" x14ac:dyDescent="0.3">
      <c r="A8" s="4"/>
      <c r="B8" s="2"/>
      <c r="C8" s="36"/>
      <c r="F8" s="12" t="s">
        <v>8</v>
      </c>
      <c r="G8" s="34">
        <f>H7</f>
        <v>44060</v>
      </c>
      <c r="H8" s="34">
        <v>44067</v>
      </c>
      <c r="I8" s="35">
        <f>H8-G8</f>
        <v>7</v>
      </c>
      <c r="J8" s="34">
        <f>H8</f>
        <v>44067</v>
      </c>
    </row>
    <row r="9" spans="1:10" x14ac:dyDescent="0.3">
      <c r="C9" s="37"/>
    </row>
    <row r="10" spans="1:10" x14ac:dyDescent="0.3">
      <c r="C10" s="37"/>
      <c r="F10" s="13" t="s">
        <v>9</v>
      </c>
      <c r="G10" s="13" t="s">
        <v>6</v>
      </c>
      <c r="H10" s="13" t="s">
        <v>7</v>
      </c>
      <c r="I10" s="13" t="s">
        <v>10</v>
      </c>
    </row>
    <row r="11" spans="1:10" x14ac:dyDescent="0.3">
      <c r="C11" s="37"/>
      <c r="F11" s="13" t="s">
        <v>5</v>
      </c>
      <c r="G11" s="14">
        <f>G7</f>
        <v>44053</v>
      </c>
      <c r="H11" s="14">
        <f>H7</f>
        <v>44060</v>
      </c>
      <c r="I11" s="15">
        <f>H11-G11</f>
        <v>7</v>
      </c>
    </row>
    <row r="12" spans="1:10" x14ac:dyDescent="0.3">
      <c r="F12" s="13" t="s">
        <v>8</v>
      </c>
      <c r="G12" s="14">
        <f>G8</f>
        <v>44060</v>
      </c>
      <c r="H12" s="14">
        <f>H8</f>
        <v>44067</v>
      </c>
      <c r="I12" s="15">
        <f>H12-G12</f>
        <v>7</v>
      </c>
    </row>
    <row r="13" spans="1:10" ht="28.5" customHeight="1" x14ac:dyDescent="0.3"/>
    <row r="14" spans="1:10" ht="45" customHeight="1" x14ac:dyDescent="0.3">
      <c r="B14" s="3"/>
      <c r="C14" s="48" t="s">
        <v>33</v>
      </c>
      <c r="D14" s="48" t="s">
        <v>34</v>
      </c>
      <c r="E14" s="49" t="s">
        <v>35</v>
      </c>
      <c r="F14" s="47"/>
      <c r="G14" s="50" t="s">
        <v>13</v>
      </c>
      <c r="H14" s="47" t="s">
        <v>36</v>
      </c>
    </row>
    <row r="15" spans="1:10" x14ac:dyDescent="0.3">
      <c r="B15" s="5"/>
      <c r="C15" s="66">
        <v>44048</v>
      </c>
      <c r="D15" s="67">
        <v>0.49304999999999999</v>
      </c>
      <c r="E15" s="68">
        <v>1</v>
      </c>
      <c r="F15" s="69"/>
      <c r="G15" s="69"/>
      <c r="H15" s="69"/>
    </row>
    <row r="16" spans="1:10" x14ac:dyDescent="0.3">
      <c r="B16" s="5"/>
      <c r="C16" s="38">
        <v>44049</v>
      </c>
      <c r="D16" s="6">
        <v>0.49367</v>
      </c>
      <c r="E16" s="10">
        <v>1</v>
      </c>
      <c r="F16" s="40"/>
      <c r="G16" s="40"/>
      <c r="H16" s="40"/>
    </row>
    <row r="17" spans="2:8" x14ac:dyDescent="0.3">
      <c r="B17" s="5"/>
      <c r="C17" s="66">
        <v>44050</v>
      </c>
      <c r="D17" s="67">
        <v>0.49417</v>
      </c>
      <c r="E17" s="68">
        <v>3</v>
      </c>
      <c r="F17" s="69"/>
      <c r="G17" s="69"/>
      <c r="H17" s="69"/>
    </row>
    <row r="18" spans="2:8" x14ac:dyDescent="0.3">
      <c r="B18" s="5"/>
      <c r="C18" s="39">
        <v>44051</v>
      </c>
      <c r="D18" s="7"/>
      <c r="E18" s="11"/>
      <c r="F18" s="40"/>
      <c r="G18" s="40"/>
      <c r="H18" s="40"/>
    </row>
    <row r="19" spans="2:8" x14ac:dyDescent="0.3">
      <c r="B19" s="5"/>
      <c r="C19" s="70">
        <v>44052</v>
      </c>
      <c r="D19" s="71"/>
      <c r="E19" s="72"/>
      <c r="F19" s="73"/>
      <c r="G19" s="73"/>
      <c r="H19" s="69"/>
    </row>
    <row r="20" spans="2:8" ht="14.25" customHeight="1" x14ac:dyDescent="0.3">
      <c r="B20" s="5"/>
      <c r="C20" s="38">
        <v>44053</v>
      </c>
      <c r="D20" s="6">
        <v>0.4924</v>
      </c>
      <c r="E20" s="41">
        <v>1</v>
      </c>
      <c r="F20" s="46">
        <f>1+(D20*E20/36500)</f>
        <v>1.000013490410959</v>
      </c>
      <c r="G20" s="96">
        <f>ROUND((PRODUCT(F20:F26)-1)*36500/I11,5)</f>
        <v>0.49104999999999999</v>
      </c>
      <c r="H20" s="44"/>
    </row>
    <row r="21" spans="2:8" x14ac:dyDescent="0.3">
      <c r="B21" s="5"/>
      <c r="C21" s="66">
        <v>44054</v>
      </c>
      <c r="D21" s="71">
        <v>0.48998999999999998</v>
      </c>
      <c r="E21" s="74">
        <v>2</v>
      </c>
      <c r="F21" s="75">
        <f>1+(D21*E21/36500)</f>
        <v>1.0000268487671233</v>
      </c>
      <c r="G21" s="96"/>
      <c r="H21" s="76"/>
    </row>
    <row r="22" spans="2:8" x14ac:dyDescent="0.3">
      <c r="B22" s="5"/>
      <c r="C22" s="39">
        <v>44055</v>
      </c>
      <c r="D22" s="7"/>
      <c r="E22" s="42"/>
      <c r="F22" s="46"/>
      <c r="G22" s="96"/>
      <c r="H22" s="44"/>
    </row>
    <row r="23" spans="2:8" x14ac:dyDescent="0.3">
      <c r="B23" s="5"/>
      <c r="C23" s="66">
        <v>44056</v>
      </c>
      <c r="D23" s="71">
        <v>0.49220999999999998</v>
      </c>
      <c r="E23" s="74">
        <v>1</v>
      </c>
      <c r="F23" s="75">
        <f t="shared" ref="F23:F31" si="0">1+(D23*E23/36500)</f>
        <v>1.0000134852054794</v>
      </c>
      <c r="G23" s="96"/>
      <c r="H23" s="76"/>
    </row>
    <row r="24" spans="2:8" x14ac:dyDescent="0.3">
      <c r="B24" s="5"/>
      <c r="C24" s="38">
        <v>44057</v>
      </c>
      <c r="D24" s="7">
        <v>0.49087999999999998</v>
      </c>
      <c r="E24" s="42">
        <v>3</v>
      </c>
      <c r="F24" s="46">
        <f t="shared" si="0"/>
        <v>1.0000403463013698</v>
      </c>
      <c r="G24" s="96"/>
      <c r="H24" s="44"/>
    </row>
    <row r="25" spans="2:8" x14ac:dyDescent="0.3">
      <c r="B25" s="5"/>
      <c r="C25" s="70">
        <v>44058</v>
      </c>
      <c r="D25" s="71"/>
      <c r="E25" s="74"/>
      <c r="F25" s="75"/>
      <c r="G25" s="96"/>
      <c r="H25" s="76"/>
    </row>
    <row r="26" spans="2:8" x14ac:dyDescent="0.3">
      <c r="B26" s="5"/>
      <c r="C26" s="39">
        <v>44059</v>
      </c>
      <c r="D26" s="7"/>
      <c r="E26" s="42"/>
      <c r="F26" s="46"/>
      <c r="G26" s="96"/>
      <c r="H26" s="44"/>
    </row>
    <row r="27" spans="2:8" x14ac:dyDescent="0.3">
      <c r="B27" s="5"/>
      <c r="C27" s="66">
        <v>44060</v>
      </c>
      <c r="D27" s="67">
        <v>0.49234</v>
      </c>
      <c r="E27" s="74">
        <v>1</v>
      </c>
      <c r="F27" s="75">
        <f t="shared" si="0"/>
        <v>1.0000134887671233</v>
      </c>
      <c r="G27" s="96">
        <f>ROUND((PRODUCT(F27:F33)-1)*36500/I12,5)</f>
        <v>0.49271999999999999</v>
      </c>
      <c r="H27" s="92">
        <f>E2*(G20/100+E3)*I7/365</f>
        <v>4.7773561643835623E-2</v>
      </c>
    </row>
    <row r="28" spans="2:8" ht="14.25" customHeight="1" x14ac:dyDescent="0.3">
      <c r="B28" s="2"/>
      <c r="C28" s="38">
        <v>44061</v>
      </c>
      <c r="D28" s="8">
        <v>0.49329000000000001</v>
      </c>
      <c r="E28" s="42">
        <v>1</v>
      </c>
      <c r="F28" s="40">
        <f t="shared" si="0"/>
        <v>1.0000135147945206</v>
      </c>
      <c r="G28" s="96"/>
      <c r="H28" s="44"/>
    </row>
    <row r="29" spans="2:8" x14ac:dyDescent="0.3">
      <c r="B29" s="2"/>
      <c r="C29" s="66">
        <v>44062</v>
      </c>
      <c r="D29" s="67">
        <v>0.49325000000000002</v>
      </c>
      <c r="E29" s="74">
        <v>1</v>
      </c>
      <c r="F29" s="69">
        <f t="shared" si="0"/>
        <v>1.0000135136986301</v>
      </c>
      <c r="G29" s="96"/>
      <c r="H29" s="76"/>
    </row>
    <row r="30" spans="2:8" x14ac:dyDescent="0.3">
      <c r="B30" s="2"/>
      <c r="C30" s="38">
        <v>44063</v>
      </c>
      <c r="D30" s="8">
        <v>0.49401</v>
      </c>
      <c r="E30" s="42">
        <v>1</v>
      </c>
      <c r="F30" s="40">
        <f t="shared" si="0"/>
        <v>1.0000135345205479</v>
      </c>
      <c r="G30" s="96"/>
      <c r="H30" s="44"/>
    </row>
    <row r="31" spans="2:8" x14ac:dyDescent="0.3">
      <c r="B31" s="2"/>
      <c r="C31" s="66">
        <v>44064</v>
      </c>
      <c r="D31" s="67">
        <v>0.49199999999999999</v>
      </c>
      <c r="E31" s="74">
        <v>3</v>
      </c>
      <c r="F31" s="69">
        <f t="shared" si="0"/>
        <v>1.0000404383561643</v>
      </c>
      <c r="G31" s="96"/>
      <c r="H31" s="76"/>
    </row>
    <row r="32" spans="2:8" x14ac:dyDescent="0.3">
      <c r="B32" s="2"/>
      <c r="C32" s="39">
        <v>44065</v>
      </c>
      <c r="D32" s="9"/>
      <c r="E32" s="43"/>
      <c r="F32" s="40"/>
      <c r="G32" s="96"/>
      <c r="H32" s="44"/>
    </row>
    <row r="33" spans="2:8" x14ac:dyDescent="0.3">
      <c r="B33" s="2"/>
      <c r="C33" s="70">
        <v>44066</v>
      </c>
      <c r="D33" s="71"/>
      <c r="E33" s="74"/>
      <c r="F33" s="69"/>
      <c r="G33" s="96"/>
      <c r="H33" s="76"/>
    </row>
    <row r="34" spans="2:8" x14ac:dyDescent="0.3">
      <c r="B34" s="2"/>
      <c r="C34" s="38">
        <v>44067</v>
      </c>
      <c r="D34" s="9">
        <v>0.49086999999999997</v>
      </c>
      <c r="E34" s="42">
        <v>1</v>
      </c>
      <c r="F34" s="40"/>
      <c r="G34" s="40"/>
      <c r="H34" s="94">
        <f>E2*(G27/100+E3)*I8/365+E2</f>
        <v>100.04780558904109</v>
      </c>
    </row>
  </sheetData>
  <mergeCells count="2">
    <mergeCell ref="G20:G26"/>
    <mergeCell ref="G27:G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" defaultRowHeight="14" x14ac:dyDescent="0.3"/>
  <cols>
    <col min="1" max="1" width="9" style="30"/>
    <col min="2" max="2" width="7.5" style="30" customWidth="1"/>
    <col min="3" max="3" width="10.25" style="30" customWidth="1"/>
    <col min="4" max="4" width="19.08203125" style="30" customWidth="1"/>
    <col min="5" max="5" width="10" style="30" bestFit="1" customWidth="1"/>
    <col min="6" max="6" width="19.33203125" style="30" customWidth="1"/>
    <col min="7" max="7" width="41.33203125" style="30" customWidth="1"/>
    <col min="8" max="8" width="21" style="30" bestFit="1" customWidth="1"/>
    <col min="9" max="9" width="23.33203125" style="30" customWidth="1"/>
    <col min="10" max="10" width="23.58203125" style="30" customWidth="1"/>
    <col min="11" max="11" width="14.5" style="30" bestFit="1" customWidth="1"/>
    <col min="12" max="16384" width="9" style="30"/>
  </cols>
  <sheetData>
    <row r="1" spans="1:11" ht="39" customHeight="1" thickBot="1" x14ac:dyDescent="0.35">
      <c r="A1" s="27" t="s">
        <v>46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14.5" thickBot="1" x14ac:dyDescent="0.35">
      <c r="A2" s="1"/>
      <c r="B2" s="3" t="s">
        <v>0</v>
      </c>
      <c r="C2" s="29" t="s">
        <v>1</v>
      </c>
      <c r="D2" s="2"/>
      <c r="E2" s="31">
        <v>100</v>
      </c>
      <c r="F2" s="2" t="s">
        <v>12</v>
      </c>
      <c r="G2" s="2"/>
      <c r="H2" s="2"/>
      <c r="I2" s="2"/>
      <c r="J2" s="2"/>
    </row>
    <row r="3" spans="1:11" ht="14.5" thickBot="1" x14ac:dyDescent="0.35">
      <c r="A3" s="1"/>
      <c r="B3" s="2"/>
      <c r="C3" s="29" t="s">
        <v>2</v>
      </c>
      <c r="D3" s="2"/>
      <c r="E3" s="32">
        <v>0.02</v>
      </c>
      <c r="F3" s="2" t="s">
        <v>11</v>
      </c>
      <c r="G3" s="2"/>
      <c r="H3" s="2"/>
      <c r="I3" s="2"/>
      <c r="J3" s="2"/>
    </row>
    <row r="4" spans="1:11" x14ac:dyDescent="0.3">
      <c r="A4" s="1"/>
      <c r="B4" s="2"/>
      <c r="C4" s="2" t="s">
        <v>32</v>
      </c>
      <c r="D4" s="2"/>
      <c r="E4" s="33"/>
      <c r="F4" s="2"/>
      <c r="G4" s="2"/>
      <c r="H4" s="2"/>
      <c r="I4" s="2"/>
      <c r="J4" s="2"/>
    </row>
    <row r="5" spans="1:11" ht="43.5" customHeight="1" x14ac:dyDescent="0.3">
      <c r="A5" s="25"/>
      <c r="B5" s="26"/>
      <c r="C5" s="97" t="s">
        <v>38</v>
      </c>
      <c r="D5" s="98"/>
      <c r="E5" s="98"/>
      <c r="F5" s="98"/>
      <c r="G5" s="98"/>
      <c r="H5" s="98"/>
      <c r="I5" s="26"/>
      <c r="J5" s="26"/>
    </row>
    <row r="6" spans="1:11" x14ac:dyDescent="0.3">
      <c r="A6" s="4"/>
      <c r="B6" s="2"/>
      <c r="C6" s="36"/>
      <c r="F6" s="45" t="s">
        <v>4</v>
      </c>
      <c r="G6" s="12" t="s">
        <v>6</v>
      </c>
      <c r="H6" s="12" t="s">
        <v>7</v>
      </c>
      <c r="I6" s="12" t="s">
        <v>10</v>
      </c>
      <c r="J6" s="12" t="s">
        <v>52</v>
      </c>
      <c r="K6" s="90" t="s">
        <v>51</v>
      </c>
    </row>
    <row r="7" spans="1:11" x14ac:dyDescent="0.3">
      <c r="A7" s="4"/>
      <c r="B7" s="2"/>
      <c r="C7" s="36"/>
      <c r="F7" s="12" t="s">
        <v>5</v>
      </c>
      <c r="G7" s="34">
        <v>44053</v>
      </c>
      <c r="H7" s="34">
        <v>44060</v>
      </c>
      <c r="I7" s="35">
        <f>H7-G7</f>
        <v>7</v>
      </c>
      <c r="J7" s="91">
        <f>WORKDAY(H7,2,holiday!$B$2:$B$124)</f>
        <v>44062</v>
      </c>
      <c r="K7" s="99">
        <f>H8</f>
        <v>44067</v>
      </c>
    </row>
    <row r="8" spans="1:11" x14ac:dyDescent="0.3">
      <c r="A8" s="4"/>
      <c r="B8" s="2"/>
      <c r="C8" s="36"/>
      <c r="F8" s="12" t="s">
        <v>8</v>
      </c>
      <c r="G8" s="34">
        <f>H7</f>
        <v>44060</v>
      </c>
      <c r="H8" s="34">
        <v>44067</v>
      </c>
      <c r="I8" s="35">
        <f>H8-G8</f>
        <v>7</v>
      </c>
      <c r="J8" s="91">
        <f>WORKDAY(H8,2,holiday!$B$2:$B$124)</f>
        <v>44069</v>
      </c>
      <c r="K8" s="99"/>
    </row>
    <row r="9" spans="1:11" x14ac:dyDescent="0.3">
      <c r="C9" s="37"/>
    </row>
    <row r="10" spans="1:11" x14ac:dyDescent="0.3">
      <c r="C10" s="37"/>
      <c r="F10" s="13" t="s">
        <v>9</v>
      </c>
      <c r="G10" s="13" t="s">
        <v>6</v>
      </c>
      <c r="H10" s="13" t="s">
        <v>7</v>
      </c>
      <c r="I10" s="13" t="s">
        <v>10</v>
      </c>
    </row>
    <row r="11" spans="1:11" x14ac:dyDescent="0.3">
      <c r="C11" s="37"/>
      <c r="F11" s="13" t="s">
        <v>5</v>
      </c>
      <c r="G11" s="14">
        <f>G7</f>
        <v>44053</v>
      </c>
      <c r="H11" s="14">
        <f>H7</f>
        <v>44060</v>
      </c>
      <c r="I11" s="15">
        <f>H11-G11</f>
        <v>7</v>
      </c>
    </row>
    <row r="12" spans="1:11" x14ac:dyDescent="0.3">
      <c r="F12" s="13" t="s">
        <v>8</v>
      </c>
      <c r="G12" s="14">
        <f>G8</f>
        <v>44060</v>
      </c>
      <c r="H12" s="14">
        <f>H8</f>
        <v>44067</v>
      </c>
      <c r="I12" s="15">
        <f>H12-G12</f>
        <v>7</v>
      </c>
    </row>
    <row r="13" spans="1:11" ht="50.25" customHeight="1" x14ac:dyDescent="0.3"/>
    <row r="14" spans="1:11" ht="51" customHeight="1" x14ac:dyDescent="0.3">
      <c r="B14" s="3"/>
      <c r="C14" s="48" t="s">
        <v>33</v>
      </c>
      <c r="D14" s="48" t="s">
        <v>34</v>
      </c>
      <c r="E14" s="49" t="s">
        <v>35</v>
      </c>
      <c r="F14" s="47"/>
      <c r="G14" s="50" t="s">
        <v>13</v>
      </c>
      <c r="H14" s="47" t="s">
        <v>37</v>
      </c>
    </row>
    <row r="15" spans="1:11" x14ac:dyDescent="0.3">
      <c r="B15" s="5"/>
      <c r="C15" s="66">
        <v>44048</v>
      </c>
      <c r="D15" s="67">
        <v>0.49304999999999999</v>
      </c>
      <c r="E15" s="68">
        <v>1</v>
      </c>
      <c r="F15" s="69"/>
      <c r="G15" s="69"/>
      <c r="H15" s="69"/>
    </row>
    <row r="16" spans="1:11" x14ac:dyDescent="0.3">
      <c r="B16" s="5"/>
      <c r="C16" s="38">
        <v>44049</v>
      </c>
      <c r="D16" s="6">
        <v>0.49367</v>
      </c>
      <c r="E16" s="10">
        <v>1</v>
      </c>
      <c r="F16" s="40"/>
      <c r="G16" s="40"/>
      <c r="H16" s="40"/>
    </row>
    <row r="17" spans="2:8" x14ac:dyDescent="0.3">
      <c r="B17" s="5"/>
      <c r="C17" s="66">
        <v>44050</v>
      </c>
      <c r="D17" s="67">
        <v>0.49417</v>
      </c>
      <c r="E17" s="68">
        <v>3</v>
      </c>
      <c r="F17" s="69"/>
      <c r="G17" s="69"/>
      <c r="H17" s="69"/>
    </row>
    <row r="18" spans="2:8" x14ac:dyDescent="0.3">
      <c r="B18" s="5"/>
      <c r="C18" s="39">
        <v>44051</v>
      </c>
      <c r="D18" s="7"/>
      <c r="E18" s="11"/>
      <c r="F18" s="40"/>
      <c r="G18" s="40"/>
      <c r="H18" s="40"/>
    </row>
    <row r="19" spans="2:8" x14ac:dyDescent="0.3">
      <c r="B19" s="5"/>
      <c r="C19" s="70">
        <v>44052</v>
      </c>
      <c r="D19" s="71"/>
      <c r="E19" s="72"/>
      <c r="F19" s="73"/>
      <c r="G19" s="73"/>
      <c r="H19" s="69"/>
    </row>
    <row r="20" spans="2:8" ht="14.25" customHeight="1" x14ac:dyDescent="0.3">
      <c r="B20" s="5"/>
      <c r="C20" s="38">
        <v>44053</v>
      </c>
      <c r="D20" s="6">
        <v>0.4924</v>
      </c>
      <c r="E20" s="41">
        <v>1</v>
      </c>
      <c r="F20" s="46">
        <f>1+(D20*E20/36500)</f>
        <v>1.000013490410959</v>
      </c>
      <c r="G20" s="96">
        <f>ROUND((PRODUCT(F20:F26)-1)*36500/I11,5)</f>
        <v>0.49104999999999999</v>
      </c>
      <c r="H20" s="44"/>
    </row>
    <row r="21" spans="2:8" x14ac:dyDescent="0.3">
      <c r="B21" s="5"/>
      <c r="C21" s="66">
        <v>44054</v>
      </c>
      <c r="D21" s="71">
        <v>0.48998999999999998</v>
      </c>
      <c r="E21" s="74">
        <v>2</v>
      </c>
      <c r="F21" s="75">
        <f t="shared" ref="F21:F31" si="0">1+(D21*E21/36500)</f>
        <v>1.0000268487671233</v>
      </c>
      <c r="G21" s="96"/>
      <c r="H21" s="76"/>
    </row>
    <row r="22" spans="2:8" x14ac:dyDescent="0.3">
      <c r="B22" s="5"/>
      <c r="C22" s="39">
        <v>44055</v>
      </c>
      <c r="D22" s="7"/>
      <c r="E22" s="42"/>
      <c r="F22" s="46"/>
      <c r="G22" s="96"/>
      <c r="H22" s="44"/>
    </row>
    <row r="23" spans="2:8" x14ac:dyDescent="0.3">
      <c r="B23" s="5"/>
      <c r="C23" s="66">
        <v>44056</v>
      </c>
      <c r="D23" s="71">
        <v>0.49220999999999998</v>
      </c>
      <c r="E23" s="74">
        <v>1</v>
      </c>
      <c r="F23" s="75">
        <f t="shared" si="0"/>
        <v>1.0000134852054794</v>
      </c>
      <c r="G23" s="96"/>
      <c r="H23" s="76"/>
    </row>
    <row r="24" spans="2:8" x14ac:dyDescent="0.3">
      <c r="B24" s="5"/>
      <c r="C24" s="38">
        <v>44057</v>
      </c>
      <c r="D24" s="7">
        <v>0.49087999999999998</v>
      </c>
      <c r="E24" s="42">
        <v>3</v>
      </c>
      <c r="F24" s="46">
        <f t="shared" si="0"/>
        <v>1.0000403463013698</v>
      </c>
      <c r="G24" s="96"/>
      <c r="H24" s="44"/>
    </row>
    <row r="25" spans="2:8" x14ac:dyDescent="0.3">
      <c r="B25" s="5"/>
      <c r="C25" s="70">
        <v>44058</v>
      </c>
      <c r="D25" s="71"/>
      <c r="E25" s="74"/>
      <c r="F25" s="75"/>
      <c r="G25" s="96"/>
      <c r="H25" s="76"/>
    </row>
    <row r="26" spans="2:8" x14ac:dyDescent="0.3">
      <c r="B26" s="5"/>
      <c r="C26" s="39">
        <v>44059</v>
      </c>
      <c r="D26" s="7"/>
      <c r="E26" s="42"/>
      <c r="F26" s="46"/>
      <c r="G26" s="96"/>
      <c r="H26" s="44"/>
    </row>
    <row r="27" spans="2:8" x14ac:dyDescent="0.3">
      <c r="B27" s="5"/>
      <c r="C27" s="66">
        <v>44060</v>
      </c>
      <c r="D27" s="67">
        <v>0.49234</v>
      </c>
      <c r="E27" s="74">
        <v>1</v>
      </c>
      <c r="F27" s="75">
        <f t="shared" si="0"/>
        <v>1.0000134887671233</v>
      </c>
      <c r="G27" s="96">
        <f>ROUND((PRODUCT(F27:F33)-1)*36500/I12,5)</f>
        <v>0.49271999999999999</v>
      </c>
      <c r="H27" s="69"/>
    </row>
    <row r="28" spans="2:8" ht="14.25" customHeight="1" x14ac:dyDescent="0.3">
      <c r="B28" s="2"/>
      <c r="C28" s="38">
        <v>44061</v>
      </c>
      <c r="D28" s="8">
        <v>0.49329000000000001</v>
      </c>
      <c r="E28" s="42">
        <v>1</v>
      </c>
      <c r="F28" s="40">
        <f t="shared" si="0"/>
        <v>1.0000135147945206</v>
      </c>
      <c r="G28" s="96"/>
      <c r="H28" s="44"/>
    </row>
    <row r="29" spans="2:8" x14ac:dyDescent="0.3">
      <c r="B29" s="2"/>
      <c r="C29" s="66">
        <v>44062</v>
      </c>
      <c r="D29" s="67">
        <v>0.49325000000000002</v>
      </c>
      <c r="E29" s="74">
        <v>1</v>
      </c>
      <c r="F29" s="69">
        <f t="shared" si="0"/>
        <v>1.0000135136986301</v>
      </c>
      <c r="G29" s="96"/>
      <c r="H29" s="78">
        <f>E2*(G20/100+E3)*I7/365</f>
        <v>4.7773561643835623E-2</v>
      </c>
    </row>
    <row r="30" spans="2:8" x14ac:dyDescent="0.3">
      <c r="B30" s="2"/>
      <c r="C30" s="38">
        <v>44063</v>
      </c>
      <c r="D30" s="8">
        <v>0.49401</v>
      </c>
      <c r="E30" s="42">
        <v>1</v>
      </c>
      <c r="F30" s="40">
        <f t="shared" si="0"/>
        <v>1.0000135345205479</v>
      </c>
      <c r="G30" s="96"/>
      <c r="H30" s="44"/>
    </row>
    <row r="31" spans="2:8" x14ac:dyDescent="0.3">
      <c r="B31" s="2"/>
      <c r="C31" s="66">
        <v>44064</v>
      </c>
      <c r="D31" s="67">
        <v>0.49199999999999999</v>
      </c>
      <c r="E31" s="74">
        <v>3</v>
      </c>
      <c r="F31" s="69">
        <f t="shared" si="0"/>
        <v>1.0000404383561643</v>
      </c>
      <c r="G31" s="96"/>
      <c r="H31" s="76"/>
    </row>
    <row r="32" spans="2:8" x14ac:dyDescent="0.3">
      <c r="B32" s="2"/>
      <c r="C32" s="39">
        <v>44065</v>
      </c>
      <c r="D32" s="9"/>
      <c r="E32" s="43"/>
      <c r="F32" s="40"/>
      <c r="G32" s="96"/>
      <c r="H32" s="44"/>
    </row>
    <row r="33" spans="2:8" ht="14.25" customHeight="1" x14ac:dyDescent="0.3">
      <c r="B33" s="2"/>
      <c r="C33" s="70">
        <v>44066</v>
      </c>
      <c r="D33" s="71"/>
      <c r="E33" s="74"/>
      <c r="F33" s="69"/>
      <c r="G33" s="96"/>
      <c r="H33" s="76"/>
    </row>
    <row r="34" spans="2:8" x14ac:dyDescent="0.3">
      <c r="B34" s="2"/>
      <c r="C34" s="38">
        <v>44067</v>
      </c>
      <c r="D34" s="9">
        <v>0.49086999999999997</v>
      </c>
      <c r="E34" s="7">
        <v>1</v>
      </c>
      <c r="F34" s="40"/>
      <c r="G34" s="40"/>
      <c r="H34" s="77">
        <f>E2</f>
        <v>100</v>
      </c>
    </row>
    <row r="35" spans="2:8" x14ac:dyDescent="0.3">
      <c r="C35" s="66">
        <v>44068</v>
      </c>
      <c r="D35" s="69"/>
      <c r="E35" s="69"/>
      <c r="F35" s="69"/>
      <c r="G35" s="69"/>
      <c r="H35" s="69"/>
    </row>
    <row r="36" spans="2:8" x14ac:dyDescent="0.3">
      <c r="C36" s="38">
        <v>44069</v>
      </c>
      <c r="D36" s="40"/>
      <c r="E36" s="40"/>
      <c r="F36" s="40"/>
      <c r="G36" s="40"/>
      <c r="H36" s="77">
        <f>E2*(G27/100+E3)*I8/365</f>
        <v>4.7805589041095893E-2</v>
      </c>
    </row>
  </sheetData>
  <mergeCells count="4">
    <mergeCell ref="G20:G26"/>
    <mergeCell ref="G27:G33"/>
    <mergeCell ref="C5:H5"/>
    <mergeCell ref="K7:K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/>
  </sheetViews>
  <sheetFormatPr defaultColWidth="9" defaultRowHeight="14" x14ac:dyDescent="0.3"/>
  <cols>
    <col min="1" max="1" width="9" style="30"/>
    <col min="2" max="2" width="7.5" style="30" customWidth="1"/>
    <col min="3" max="3" width="10.25" style="30" customWidth="1"/>
    <col min="4" max="4" width="19.08203125" style="30" customWidth="1"/>
    <col min="5" max="5" width="9" style="30"/>
    <col min="6" max="6" width="24.58203125" style="30" customWidth="1"/>
    <col min="7" max="7" width="43.58203125" style="30" customWidth="1"/>
    <col min="8" max="8" width="21" style="30" bestFit="1" customWidth="1"/>
    <col min="9" max="9" width="23.33203125" style="30" customWidth="1"/>
    <col min="10" max="10" width="22.75" style="30" customWidth="1"/>
    <col min="11" max="16384" width="9" style="30"/>
  </cols>
  <sheetData>
    <row r="1" spans="1:10" ht="39" customHeight="1" thickBot="1" x14ac:dyDescent="0.35">
      <c r="A1" s="27" t="s">
        <v>47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4.5" thickBot="1" x14ac:dyDescent="0.35">
      <c r="A2" s="1"/>
      <c r="B2" s="3" t="s">
        <v>0</v>
      </c>
      <c r="C2" s="29" t="s">
        <v>1</v>
      </c>
      <c r="D2" s="2"/>
      <c r="E2" s="31">
        <v>100</v>
      </c>
      <c r="F2" s="2" t="s">
        <v>12</v>
      </c>
      <c r="G2" s="2"/>
      <c r="H2" s="2"/>
      <c r="I2" s="2"/>
      <c r="J2" s="2"/>
    </row>
    <row r="3" spans="1:10" ht="14.5" thickBot="1" x14ac:dyDescent="0.35">
      <c r="A3" s="1"/>
      <c r="B3" s="2"/>
      <c r="C3" s="29" t="s">
        <v>2</v>
      </c>
      <c r="D3" s="2"/>
      <c r="E3" s="32">
        <v>0.02</v>
      </c>
      <c r="F3" s="2" t="s">
        <v>11</v>
      </c>
      <c r="G3" s="2"/>
      <c r="H3" s="2"/>
      <c r="I3" s="2"/>
      <c r="J3" s="2"/>
    </row>
    <row r="4" spans="1:10" x14ac:dyDescent="0.3">
      <c r="A4" s="1"/>
      <c r="B4" s="2"/>
      <c r="C4" s="2" t="s">
        <v>32</v>
      </c>
      <c r="D4" s="2"/>
      <c r="E4" s="33"/>
      <c r="F4" s="2"/>
      <c r="G4" s="2"/>
      <c r="H4" s="2"/>
      <c r="I4" s="2"/>
      <c r="J4" s="2"/>
    </row>
    <row r="5" spans="1:10" ht="45" customHeight="1" x14ac:dyDescent="0.3">
      <c r="A5" s="25"/>
      <c r="B5" s="26"/>
      <c r="C5" s="97" t="s">
        <v>39</v>
      </c>
      <c r="D5" s="98"/>
      <c r="E5" s="98"/>
      <c r="F5" s="98"/>
      <c r="G5" s="98"/>
      <c r="H5" s="98"/>
      <c r="I5" s="26"/>
      <c r="J5" s="26"/>
    </row>
    <row r="6" spans="1:10" x14ac:dyDescent="0.3">
      <c r="A6" s="4"/>
      <c r="B6" s="2"/>
      <c r="C6" s="36"/>
      <c r="F6" s="45" t="s">
        <v>4</v>
      </c>
      <c r="G6" s="12" t="s">
        <v>6</v>
      </c>
      <c r="H6" s="12" t="s">
        <v>7</v>
      </c>
      <c r="I6" s="12" t="s">
        <v>10</v>
      </c>
      <c r="J6" s="12" t="s">
        <v>44</v>
      </c>
    </row>
    <row r="7" spans="1:10" x14ac:dyDescent="0.3">
      <c r="A7" s="4"/>
      <c r="B7" s="2"/>
      <c r="C7" s="36"/>
      <c r="F7" s="12" t="s">
        <v>5</v>
      </c>
      <c r="G7" s="34">
        <v>44053</v>
      </c>
      <c r="H7" s="34">
        <v>44060</v>
      </c>
      <c r="I7" s="35">
        <f>H7-G7</f>
        <v>7</v>
      </c>
      <c r="J7" s="34">
        <f>H7</f>
        <v>44060</v>
      </c>
    </row>
    <row r="8" spans="1:10" x14ac:dyDescent="0.3">
      <c r="A8" s="4"/>
      <c r="B8" s="2"/>
      <c r="C8" s="36"/>
      <c r="F8" s="12" t="s">
        <v>8</v>
      </c>
      <c r="G8" s="34">
        <f>H7</f>
        <v>44060</v>
      </c>
      <c r="H8" s="34">
        <v>44067</v>
      </c>
      <c r="I8" s="35">
        <f>H8-G8</f>
        <v>7</v>
      </c>
      <c r="J8" s="34">
        <f>H8</f>
        <v>44067</v>
      </c>
    </row>
    <row r="9" spans="1:10" x14ac:dyDescent="0.3">
      <c r="C9" s="37"/>
    </row>
    <row r="10" spans="1:10" x14ac:dyDescent="0.3">
      <c r="C10" s="37"/>
      <c r="F10" s="13" t="s">
        <v>9</v>
      </c>
      <c r="G10" s="13" t="s">
        <v>6</v>
      </c>
      <c r="H10" s="13" t="s">
        <v>7</v>
      </c>
      <c r="I10" s="13" t="s">
        <v>10</v>
      </c>
    </row>
    <row r="11" spans="1:10" x14ac:dyDescent="0.3">
      <c r="C11" s="37"/>
      <c r="F11" s="13" t="s">
        <v>5</v>
      </c>
      <c r="G11" s="14">
        <f>WORKDAY(G7,-3,holiday!$B$2:$B$124)</f>
        <v>44048</v>
      </c>
      <c r="H11" s="14">
        <f>WORKDAY(H7,-3,holiday!$B$2:$B$124)</f>
        <v>44054</v>
      </c>
      <c r="I11" s="15">
        <f>H11-G11</f>
        <v>6</v>
      </c>
    </row>
    <row r="12" spans="1:10" x14ac:dyDescent="0.3">
      <c r="F12" s="13" t="s">
        <v>8</v>
      </c>
      <c r="G12" s="14">
        <f>WORKDAY(G8,-3,holiday!$B$2:$B$124)</f>
        <v>44054</v>
      </c>
      <c r="H12" s="14">
        <f>WORKDAY(H8,-3,holiday!$B$2:$B$124)</f>
        <v>44062</v>
      </c>
      <c r="I12" s="15">
        <f>H12-G12</f>
        <v>8</v>
      </c>
    </row>
    <row r="13" spans="1:10" ht="71.25" customHeight="1" x14ac:dyDescent="0.3"/>
    <row r="14" spans="1:10" ht="62.25" customHeight="1" x14ac:dyDescent="0.3">
      <c r="B14" s="3"/>
      <c r="C14" s="48" t="s">
        <v>33</v>
      </c>
      <c r="D14" s="48" t="s">
        <v>34</v>
      </c>
      <c r="E14" s="49" t="s">
        <v>35</v>
      </c>
      <c r="F14" s="81" t="s">
        <v>43</v>
      </c>
      <c r="G14" s="50" t="s">
        <v>13</v>
      </c>
      <c r="H14" s="47" t="s">
        <v>37</v>
      </c>
    </row>
    <row r="15" spans="1:10" ht="14.25" customHeight="1" x14ac:dyDescent="0.3">
      <c r="B15" s="5"/>
      <c r="C15" s="54">
        <v>44048</v>
      </c>
      <c r="D15" s="55">
        <v>0.49304999999999999</v>
      </c>
      <c r="E15" s="56">
        <v>1</v>
      </c>
      <c r="F15" s="57">
        <f>1+(D15*E15/36500)</f>
        <v>1.0000135082191781</v>
      </c>
      <c r="G15" s="100">
        <f>ROUND((PRODUCT(F15:F20)-1)*36500/I11,5)</f>
        <v>0.49362</v>
      </c>
      <c r="H15" s="58"/>
    </row>
    <row r="16" spans="1:10" x14ac:dyDescent="0.3">
      <c r="B16" s="5"/>
      <c r="C16" s="38">
        <v>44049</v>
      </c>
      <c r="D16" s="6">
        <v>0.49367</v>
      </c>
      <c r="E16" s="10">
        <v>1</v>
      </c>
      <c r="F16" s="46">
        <f t="shared" ref="F16:F17" si="0">1+(D16*E16/36500)</f>
        <v>1.0000135252054794</v>
      </c>
      <c r="G16" s="101"/>
      <c r="H16" s="40"/>
    </row>
    <row r="17" spans="2:8" x14ac:dyDescent="0.3">
      <c r="B17" s="5"/>
      <c r="C17" s="54">
        <v>44050</v>
      </c>
      <c r="D17" s="55">
        <v>0.49417</v>
      </c>
      <c r="E17" s="56">
        <v>3</v>
      </c>
      <c r="F17" s="57">
        <f t="shared" si="0"/>
        <v>1.0000406167123288</v>
      </c>
      <c r="G17" s="101"/>
      <c r="H17" s="58"/>
    </row>
    <row r="18" spans="2:8" x14ac:dyDescent="0.3">
      <c r="B18" s="5"/>
      <c r="C18" s="39">
        <v>44051</v>
      </c>
      <c r="D18" s="7"/>
      <c r="E18" s="11"/>
      <c r="F18" s="46"/>
      <c r="G18" s="101"/>
      <c r="H18" s="40"/>
    </row>
    <row r="19" spans="2:8" x14ac:dyDescent="0.3">
      <c r="B19" s="5"/>
      <c r="C19" s="59">
        <v>44052</v>
      </c>
      <c r="D19" s="60"/>
      <c r="E19" s="61"/>
      <c r="F19" s="57"/>
      <c r="G19" s="101"/>
      <c r="H19" s="58"/>
    </row>
    <row r="20" spans="2:8" ht="14.25" customHeight="1" x14ac:dyDescent="0.3">
      <c r="B20" s="5"/>
      <c r="C20" s="38">
        <v>44053</v>
      </c>
      <c r="D20" s="6">
        <v>0.4924</v>
      </c>
      <c r="E20" s="41">
        <v>1</v>
      </c>
      <c r="F20" s="46">
        <f>1+(D20*E20/36500)</f>
        <v>1.000013490410959</v>
      </c>
      <c r="G20" s="102"/>
      <c r="H20" s="44"/>
    </row>
    <row r="21" spans="2:8" ht="14.25" customHeight="1" x14ac:dyDescent="0.3">
      <c r="B21" s="5"/>
      <c r="C21" s="54">
        <v>44054</v>
      </c>
      <c r="D21" s="60">
        <v>0.48998999999999998</v>
      </c>
      <c r="E21" s="62">
        <v>2</v>
      </c>
      <c r="F21" s="57">
        <f t="shared" ref="F21:F28" si="1">1+(D21*E21/36500)</f>
        <v>1.0000268487671233</v>
      </c>
      <c r="G21" s="100">
        <f>ROUND((PRODUCT(F21:F28)-1)*36500/I12,5)</f>
        <v>0.49132999999999999</v>
      </c>
      <c r="H21" s="63"/>
    </row>
    <row r="22" spans="2:8" ht="14.25" customHeight="1" x14ac:dyDescent="0.3">
      <c r="B22" s="5"/>
      <c r="C22" s="39">
        <v>44055</v>
      </c>
      <c r="D22" s="7"/>
      <c r="E22" s="42"/>
      <c r="F22" s="46">
        <f t="shared" si="1"/>
        <v>1</v>
      </c>
      <c r="G22" s="101"/>
      <c r="H22" s="44"/>
    </row>
    <row r="23" spans="2:8" x14ac:dyDescent="0.3">
      <c r="B23" s="5"/>
      <c r="C23" s="54">
        <v>44056</v>
      </c>
      <c r="D23" s="60">
        <v>0.49220999999999998</v>
      </c>
      <c r="E23" s="62">
        <v>1</v>
      </c>
      <c r="F23" s="57">
        <f t="shared" si="1"/>
        <v>1.0000134852054794</v>
      </c>
      <c r="G23" s="101"/>
      <c r="H23" s="63"/>
    </row>
    <row r="24" spans="2:8" x14ac:dyDescent="0.3">
      <c r="B24" s="5"/>
      <c r="C24" s="38">
        <v>44057</v>
      </c>
      <c r="D24" s="7">
        <v>0.49087999999999998</v>
      </c>
      <c r="E24" s="42">
        <v>3</v>
      </c>
      <c r="F24" s="46">
        <f>1+(D24*E24/36500)</f>
        <v>1.0000403463013698</v>
      </c>
      <c r="G24" s="101"/>
      <c r="H24" s="44"/>
    </row>
    <row r="25" spans="2:8" x14ac:dyDescent="0.3">
      <c r="B25" s="5"/>
      <c r="C25" s="59">
        <v>44058</v>
      </c>
      <c r="D25" s="60"/>
      <c r="E25" s="62"/>
      <c r="F25" s="57"/>
      <c r="G25" s="101"/>
      <c r="H25" s="63"/>
    </row>
    <row r="26" spans="2:8" x14ac:dyDescent="0.3">
      <c r="B26" s="5"/>
      <c r="C26" s="39">
        <v>44059</v>
      </c>
      <c r="D26" s="7"/>
      <c r="E26" s="42"/>
      <c r="F26" s="46"/>
      <c r="G26" s="101"/>
      <c r="H26" s="44"/>
    </row>
    <row r="27" spans="2:8" x14ac:dyDescent="0.3">
      <c r="B27" s="5"/>
      <c r="C27" s="54">
        <v>44060</v>
      </c>
      <c r="D27" s="55">
        <v>0.49234</v>
      </c>
      <c r="E27" s="62">
        <v>1</v>
      </c>
      <c r="F27" s="57">
        <f t="shared" si="1"/>
        <v>1.0000134887671233</v>
      </c>
      <c r="G27" s="101"/>
      <c r="H27" s="52">
        <f>E2*(G15/100+E3)*I7/365</f>
        <v>4.7822849315068493E-2</v>
      </c>
    </row>
    <row r="28" spans="2:8" ht="14.25" customHeight="1" x14ac:dyDescent="0.3">
      <c r="B28" s="2"/>
      <c r="C28" s="38">
        <v>44061</v>
      </c>
      <c r="D28" s="8">
        <v>0.49329000000000001</v>
      </c>
      <c r="E28" s="42">
        <v>1</v>
      </c>
      <c r="F28" s="40">
        <f t="shared" si="1"/>
        <v>1.0000135147945206</v>
      </c>
      <c r="G28" s="102"/>
      <c r="H28" s="44"/>
    </row>
    <row r="29" spans="2:8" x14ac:dyDescent="0.3">
      <c r="B29" s="2"/>
      <c r="C29" s="54">
        <v>44062</v>
      </c>
      <c r="D29" s="55">
        <v>0.49325000000000002</v>
      </c>
      <c r="E29" s="62">
        <v>1</v>
      </c>
      <c r="F29" s="58"/>
      <c r="G29" s="65"/>
      <c r="H29" s="63"/>
    </row>
    <row r="30" spans="2:8" x14ac:dyDescent="0.3">
      <c r="B30" s="2"/>
      <c r="C30" s="38">
        <v>44063</v>
      </c>
      <c r="D30" s="8">
        <v>0.49401</v>
      </c>
      <c r="E30" s="42">
        <v>1</v>
      </c>
      <c r="F30" s="40"/>
      <c r="G30" s="51"/>
      <c r="H30" s="44"/>
    </row>
    <row r="31" spans="2:8" x14ac:dyDescent="0.3">
      <c r="B31" s="2"/>
      <c r="C31" s="54">
        <v>44064</v>
      </c>
      <c r="D31" s="55">
        <v>0.49199999999999999</v>
      </c>
      <c r="E31" s="62">
        <v>3</v>
      </c>
      <c r="F31" s="58"/>
      <c r="G31" s="65"/>
      <c r="H31" s="63"/>
    </row>
    <row r="32" spans="2:8" x14ac:dyDescent="0.3">
      <c r="B32" s="2"/>
      <c r="C32" s="39">
        <v>44065</v>
      </c>
      <c r="D32" s="9"/>
      <c r="E32" s="43"/>
      <c r="F32" s="40"/>
      <c r="G32" s="51"/>
      <c r="H32" s="44"/>
    </row>
    <row r="33" spans="2:8" x14ac:dyDescent="0.3">
      <c r="B33" s="2"/>
      <c r="C33" s="59">
        <v>44066</v>
      </c>
      <c r="D33" s="60"/>
      <c r="E33" s="62"/>
      <c r="F33" s="58"/>
      <c r="G33" s="65"/>
      <c r="H33" s="63"/>
    </row>
    <row r="34" spans="2:8" x14ac:dyDescent="0.3">
      <c r="B34" s="2"/>
      <c r="C34" s="38">
        <v>44067</v>
      </c>
      <c r="D34" s="9">
        <v>0.49086999999999997</v>
      </c>
      <c r="E34" s="42">
        <v>1</v>
      </c>
      <c r="F34" s="40"/>
      <c r="G34" s="40"/>
      <c r="H34" s="64">
        <f>E2*(G21/100+E3)*I8/365+E2</f>
        <v>100.04777893150685</v>
      </c>
    </row>
  </sheetData>
  <mergeCells count="3">
    <mergeCell ref="G21:G28"/>
    <mergeCell ref="G15:G20"/>
    <mergeCell ref="C5:H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1" zoomScale="70" zoomScaleNormal="70" workbookViewId="0"/>
  </sheetViews>
  <sheetFormatPr defaultColWidth="9" defaultRowHeight="14" x14ac:dyDescent="0.3"/>
  <cols>
    <col min="1" max="1" width="9" style="30"/>
    <col min="2" max="2" width="7.5" style="30" customWidth="1"/>
    <col min="3" max="3" width="10.25" style="30" customWidth="1"/>
    <col min="4" max="4" width="19.08203125" style="30" customWidth="1"/>
    <col min="5" max="5" width="9" style="30"/>
    <col min="6" max="6" width="17.58203125" style="30" customWidth="1"/>
    <col min="7" max="7" width="26" style="30" customWidth="1"/>
    <col min="8" max="8" width="44" style="30" customWidth="1"/>
    <col min="9" max="9" width="23.33203125" style="30" customWidth="1"/>
    <col min="10" max="10" width="22" style="30" customWidth="1"/>
    <col min="11" max="16384" width="9" style="30"/>
  </cols>
  <sheetData>
    <row r="1" spans="1:10" ht="39" customHeight="1" thickBot="1" x14ac:dyDescent="0.35">
      <c r="A1" s="27" t="s">
        <v>48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4.5" thickBot="1" x14ac:dyDescent="0.35">
      <c r="A2" s="1"/>
      <c r="B2" s="3" t="s">
        <v>0</v>
      </c>
      <c r="C2" s="29" t="s">
        <v>1</v>
      </c>
      <c r="D2" s="2"/>
      <c r="E2" s="31">
        <v>100</v>
      </c>
      <c r="F2" s="2" t="s">
        <v>12</v>
      </c>
      <c r="G2" s="2"/>
      <c r="H2" s="2"/>
      <c r="I2" s="2"/>
      <c r="J2" s="2"/>
    </row>
    <row r="3" spans="1:10" ht="14.5" thickBot="1" x14ac:dyDescent="0.35">
      <c r="A3" s="1"/>
      <c r="B3" s="2"/>
      <c r="C3" s="29" t="s">
        <v>2</v>
      </c>
      <c r="D3" s="2"/>
      <c r="E3" s="32">
        <v>0.02</v>
      </c>
      <c r="F3" s="2" t="s">
        <v>11</v>
      </c>
      <c r="G3" s="2"/>
      <c r="H3" s="2"/>
      <c r="I3" s="2"/>
      <c r="J3" s="2"/>
    </row>
    <row r="4" spans="1:10" x14ac:dyDescent="0.3">
      <c r="A4" s="1"/>
      <c r="B4" s="2"/>
      <c r="C4" s="2" t="s">
        <v>32</v>
      </c>
      <c r="D4" s="2"/>
      <c r="E4" s="33"/>
      <c r="F4" s="2"/>
      <c r="G4" s="2"/>
      <c r="H4" s="2"/>
      <c r="I4" s="2"/>
      <c r="J4" s="2"/>
    </row>
    <row r="5" spans="1:10" ht="44.25" customHeight="1" x14ac:dyDescent="0.3">
      <c r="A5" s="25"/>
      <c r="B5" s="26"/>
      <c r="C5" s="97" t="s">
        <v>40</v>
      </c>
      <c r="D5" s="98"/>
      <c r="E5" s="98"/>
      <c r="F5" s="98"/>
      <c r="G5" s="98"/>
      <c r="H5" s="98"/>
      <c r="I5" s="26"/>
      <c r="J5" s="26"/>
    </row>
    <row r="6" spans="1:10" x14ac:dyDescent="0.3">
      <c r="A6" s="4"/>
      <c r="B6" s="2"/>
      <c r="C6" s="36"/>
      <c r="F6" s="45" t="s">
        <v>4</v>
      </c>
      <c r="G6" s="12" t="s">
        <v>6</v>
      </c>
      <c r="H6" s="12" t="s">
        <v>7</v>
      </c>
      <c r="I6" s="12" t="s">
        <v>10</v>
      </c>
      <c r="J6" s="12" t="s">
        <v>44</v>
      </c>
    </row>
    <row r="7" spans="1:10" x14ac:dyDescent="0.3">
      <c r="A7" s="4"/>
      <c r="B7" s="2"/>
      <c r="C7" s="36"/>
      <c r="F7" s="12" t="s">
        <v>5</v>
      </c>
      <c r="G7" s="34">
        <v>44053</v>
      </c>
      <c r="H7" s="34">
        <v>44060</v>
      </c>
      <c r="I7" s="35">
        <f>H7-G7</f>
        <v>7</v>
      </c>
      <c r="J7" s="34">
        <f>H7</f>
        <v>44060</v>
      </c>
    </row>
    <row r="8" spans="1:10" x14ac:dyDescent="0.3">
      <c r="A8" s="4"/>
      <c r="B8" s="2"/>
      <c r="C8" s="36"/>
      <c r="F8" s="12" t="s">
        <v>8</v>
      </c>
      <c r="G8" s="34">
        <f>H7</f>
        <v>44060</v>
      </c>
      <c r="H8" s="34">
        <v>44067</v>
      </c>
      <c r="I8" s="35">
        <f>H8-G8</f>
        <v>7</v>
      </c>
      <c r="J8" s="34">
        <f>H8</f>
        <v>44067</v>
      </c>
    </row>
    <row r="9" spans="1:10" x14ac:dyDescent="0.3">
      <c r="C9" s="37"/>
    </row>
    <row r="10" spans="1:10" x14ac:dyDescent="0.3">
      <c r="C10" s="37"/>
      <c r="F10" s="13" t="s">
        <v>9</v>
      </c>
      <c r="G10" s="13" t="s">
        <v>6</v>
      </c>
      <c r="H10" s="13" t="s">
        <v>7</v>
      </c>
      <c r="I10" s="13" t="s">
        <v>10</v>
      </c>
    </row>
    <row r="11" spans="1:10" x14ac:dyDescent="0.3">
      <c r="C11" s="37"/>
      <c r="F11" s="13" t="s">
        <v>5</v>
      </c>
      <c r="G11" s="14">
        <f>WORKDAY(G7,-3,holiday!$B$2:$B$124)</f>
        <v>44048</v>
      </c>
      <c r="H11" s="14">
        <f>WORKDAY(H7,-3,holiday!$B$2:$B$124)</f>
        <v>44054</v>
      </c>
      <c r="I11" s="15">
        <f>H11-G11</f>
        <v>6</v>
      </c>
    </row>
    <row r="12" spans="1:10" x14ac:dyDescent="0.3">
      <c r="F12" s="13" t="s">
        <v>8</v>
      </c>
      <c r="G12" s="14">
        <f>WORKDAY(G8,-3,holiday!$B$2:$B$124)</f>
        <v>44054</v>
      </c>
      <c r="H12" s="14">
        <f>WORKDAY(H8,-3,holiday!$B$2:$B$124)</f>
        <v>44062</v>
      </c>
      <c r="I12" s="15">
        <f>H12-G12</f>
        <v>8</v>
      </c>
    </row>
    <row r="13" spans="1:10" ht="66.75" customHeight="1" x14ac:dyDescent="0.3"/>
    <row r="14" spans="1:10" ht="49.5" customHeight="1" x14ac:dyDescent="0.3">
      <c r="B14" s="3"/>
      <c r="C14" s="48" t="s">
        <v>33</v>
      </c>
      <c r="D14" s="48" t="s">
        <v>34</v>
      </c>
      <c r="E14" s="49" t="s">
        <v>35</v>
      </c>
      <c r="F14" s="86" t="s">
        <v>49</v>
      </c>
      <c r="G14" s="47"/>
      <c r="H14" s="50" t="s">
        <v>13</v>
      </c>
      <c r="I14" s="47" t="s">
        <v>37</v>
      </c>
    </row>
    <row r="15" spans="1:10" ht="14.25" customHeight="1" x14ac:dyDescent="0.3">
      <c r="B15" s="5"/>
      <c r="C15" s="66">
        <v>44048</v>
      </c>
      <c r="D15" s="67">
        <v>0.49304999999999999</v>
      </c>
      <c r="E15" s="79">
        <v>1</v>
      </c>
      <c r="F15" s="79"/>
      <c r="G15" s="69"/>
      <c r="H15" s="83"/>
      <c r="I15" s="69"/>
    </row>
    <row r="16" spans="1:10" x14ac:dyDescent="0.3">
      <c r="B16" s="5"/>
      <c r="C16" s="38">
        <v>44049</v>
      </c>
      <c r="D16" s="6">
        <v>0.49367</v>
      </c>
      <c r="E16" s="41">
        <v>1</v>
      </c>
      <c r="F16" s="41"/>
      <c r="G16" s="40"/>
      <c r="H16" s="51"/>
      <c r="I16" s="40"/>
    </row>
    <row r="17" spans="2:9" x14ac:dyDescent="0.3">
      <c r="B17" s="5"/>
      <c r="C17" s="66">
        <v>44050</v>
      </c>
      <c r="D17" s="67">
        <v>0.49417</v>
      </c>
      <c r="E17" s="79">
        <v>3</v>
      </c>
      <c r="F17" s="79"/>
      <c r="G17" s="69"/>
      <c r="H17" s="83"/>
      <c r="I17" s="69"/>
    </row>
    <row r="18" spans="2:9" x14ac:dyDescent="0.3">
      <c r="B18" s="5"/>
      <c r="C18" s="39">
        <v>44051</v>
      </c>
      <c r="D18" s="7"/>
      <c r="E18" s="53"/>
      <c r="F18" s="53"/>
      <c r="G18" s="40"/>
      <c r="H18" s="51"/>
      <c r="I18" s="40"/>
    </row>
    <row r="19" spans="2:9" x14ac:dyDescent="0.3">
      <c r="B19" s="5"/>
      <c r="C19" s="70">
        <v>44052</v>
      </c>
      <c r="D19" s="71"/>
      <c r="E19" s="80"/>
      <c r="F19" s="80"/>
      <c r="G19" s="69"/>
      <c r="H19" s="83"/>
      <c r="I19" s="69"/>
    </row>
    <row r="20" spans="2:9" ht="14.25" customHeight="1" x14ac:dyDescent="0.3">
      <c r="B20" s="5"/>
      <c r="C20" s="38">
        <v>44053</v>
      </c>
      <c r="D20" s="6">
        <v>0.4924</v>
      </c>
      <c r="E20" s="41">
        <v>1</v>
      </c>
      <c r="F20" s="82">
        <f>VLOOKUP(WORKDAY(C20,-3,holiday!$B$2:$B$124),$C$15:$D$34,2)</f>
        <v>0.49304999999999999</v>
      </c>
      <c r="G20" s="85">
        <f>1+(F20*E20/36500)</f>
        <v>1.0000135082191781</v>
      </c>
      <c r="H20" s="103">
        <f>ROUND((PRODUCT(G20:G26)-1)*36500/I7,5)</f>
        <v>0.49312</v>
      </c>
      <c r="I20" s="44"/>
    </row>
    <row r="21" spans="2:9" ht="14.25" customHeight="1" x14ac:dyDescent="0.3">
      <c r="B21" s="5"/>
      <c r="C21" s="66">
        <v>44054</v>
      </c>
      <c r="D21" s="71">
        <v>0.48998999999999998</v>
      </c>
      <c r="E21" s="74">
        <v>2</v>
      </c>
      <c r="F21" s="84">
        <f>VLOOKUP(WORKDAY(C21,-3,holiday!$B$2:$B$124),$C$15:$D$34,2)</f>
        <v>0.49367</v>
      </c>
      <c r="G21" s="75">
        <f t="shared" ref="G21:G31" si="0">1+(F21*E21/36500)</f>
        <v>1.000027050410959</v>
      </c>
      <c r="H21" s="103"/>
      <c r="I21" s="76"/>
    </row>
    <row r="22" spans="2:9" ht="14.25" customHeight="1" x14ac:dyDescent="0.3">
      <c r="B22" s="5"/>
      <c r="C22" s="39">
        <v>44055</v>
      </c>
      <c r="D22" s="7"/>
      <c r="E22" s="42"/>
      <c r="F22" s="82"/>
      <c r="G22" s="46"/>
      <c r="H22" s="103"/>
      <c r="I22" s="44"/>
    </row>
    <row r="23" spans="2:9" x14ac:dyDescent="0.3">
      <c r="B23" s="5"/>
      <c r="C23" s="66">
        <v>44056</v>
      </c>
      <c r="D23" s="71">
        <v>0.49220999999999998</v>
      </c>
      <c r="E23" s="74">
        <v>1</v>
      </c>
      <c r="F23" s="84">
        <f>VLOOKUP(WORKDAY(C23,-3,holiday!$B$2:$B$124),$C$15:$D$34,2)</f>
        <v>0.49417</v>
      </c>
      <c r="G23" s="75">
        <f t="shared" si="0"/>
        <v>1.0000135389041096</v>
      </c>
      <c r="H23" s="103"/>
      <c r="I23" s="76"/>
    </row>
    <row r="24" spans="2:9" x14ac:dyDescent="0.3">
      <c r="B24" s="5"/>
      <c r="C24" s="38">
        <v>44057</v>
      </c>
      <c r="D24" s="7">
        <v>0.49087999999999998</v>
      </c>
      <c r="E24" s="42">
        <v>3</v>
      </c>
      <c r="F24" s="82">
        <f>VLOOKUP(WORKDAY(C24,-3,holiday!$B$2:$B$124),$C$15:$D$34,2)</f>
        <v>0.4924</v>
      </c>
      <c r="G24" s="46">
        <f t="shared" si="0"/>
        <v>1.0000404712328768</v>
      </c>
      <c r="H24" s="103"/>
      <c r="I24" s="44"/>
    </row>
    <row r="25" spans="2:9" x14ac:dyDescent="0.3">
      <c r="B25" s="5"/>
      <c r="C25" s="70">
        <v>44058</v>
      </c>
      <c r="D25" s="71"/>
      <c r="E25" s="74"/>
      <c r="F25" s="84"/>
      <c r="G25" s="75"/>
      <c r="H25" s="103"/>
      <c r="I25" s="76"/>
    </row>
    <row r="26" spans="2:9" x14ac:dyDescent="0.3">
      <c r="B26" s="5"/>
      <c r="C26" s="39">
        <v>44059</v>
      </c>
      <c r="D26" s="7"/>
      <c r="E26" s="42"/>
      <c r="F26" s="82"/>
      <c r="G26" s="46"/>
      <c r="H26" s="103"/>
      <c r="I26" s="44"/>
    </row>
    <row r="27" spans="2:9" x14ac:dyDescent="0.3">
      <c r="B27" s="5"/>
      <c r="C27" s="66">
        <v>44060</v>
      </c>
      <c r="D27" s="67">
        <v>0.49234</v>
      </c>
      <c r="E27" s="74">
        <v>1</v>
      </c>
      <c r="F27" s="84">
        <f>VLOOKUP(WORKDAY(C27,-3,holiday!$B$2:$B$124),$C$15:$D$34,2)</f>
        <v>0.48998999999999998</v>
      </c>
      <c r="G27" s="75">
        <f t="shared" si="0"/>
        <v>1.0000134243835617</v>
      </c>
      <c r="H27" s="103">
        <f>ROUND((PRODUCT(G27:G33)-1)*36500/I8,5)</f>
        <v>0.49220000000000003</v>
      </c>
      <c r="I27" s="92">
        <f>E2*(H20/100+E3)*I7/365</f>
        <v>4.7813260273972605E-2</v>
      </c>
    </row>
    <row r="28" spans="2:9" ht="14.25" customHeight="1" x14ac:dyDescent="0.3">
      <c r="B28" s="2"/>
      <c r="C28" s="38">
        <v>44061</v>
      </c>
      <c r="D28" s="8">
        <v>0.49329000000000001</v>
      </c>
      <c r="E28" s="42">
        <v>1</v>
      </c>
      <c r="F28" s="82">
        <f>VLOOKUP(WORKDAY(C28,-3,holiday!$B$2:$B$124),$C$15:$D$34,2)</f>
        <v>0.49220999999999998</v>
      </c>
      <c r="G28" s="46">
        <f t="shared" si="0"/>
        <v>1.0000134852054794</v>
      </c>
      <c r="H28" s="103"/>
      <c r="I28" s="44"/>
    </row>
    <row r="29" spans="2:9" x14ac:dyDescent="0.3">
      <c r="B29" s="2"/>
      <c r="C29" s="66">
        <v>44062</v>
      </c>
      <c r="D29" s="67">
        <v>0.49325000000000002</v>
      </c>
      <c r="E29" s="74">
        <v>1</v>
      </c>
      <c r="F29" s="84">
        <f>VLOOKUP(WORKDAY(C29,-3,holiday!$B$2:$B$124),$C$15:$D$34,2)</f>
        <v>0.49087999999999998</v>
      </c>
      <c r="G29" s="75">
        <f t="shared" si="0"/>
        <v>1.0000134487671233</v>
      </c>
      <c r="H29" s="103"/>
      <c r="I29" s="76"/>
    </row>
    <row r="30" spans="2:9" x14ac:dyDescent="0.3">
      <c r="B30" s="2"/>
      <c r="C30" s="38">
        <v>44063</v>
      </c>
      <c r="D30" s="8">
        <v>0.49401</v>
      </c>
      <c r="E30" s="42">
        <v>1</v>
      </c>
      <c r="F30" s="82">
        <f>VLOOKUP(WORKDAY(C30,-3,holiday!$B$2:$B$124),$C$15:$D$34,2)</f>
        <v>0.49234</v>
      </c>
      <c r="G30" s="46">
        <f t="shared" si="0"/>
        <v>1.0000134887671233</v>
      </c>
      <c r="H30" s="103"/>
      <c r="I30" s="44"/>
    </row>
    <row r="31" spans="2:9" x14ac:dyDescent="0.3">
      <c r="B31" s="2"/>
      <c r="C31" s="66">
        <v>44064</v>
      </c>
      <c r="D31" s="67">
        <v>0.49199999999999999</v>
      </c>
      <c r="E31" s="74">
        <v>3</v>
      </c>
      <c r="F31" s="84">
        <f>VLOOKUP(WORKDAY(C31,-3,holiday!$B$2:$B$124),$C$15:$D$34,2)</f>
        <v>0.49329000000000001</v>
      </c>
      <c r="G31" s="75">
        <f t="shared" si="0"/>
        <v>1.0000405443835616</v>
      </c>
      <c r="H31" s="103"/>
      <c r="I31" s="76"/>
    </row>
    <row r="32" spans="2:9" x14ac:dyDescent="0.3">
      <c r="B32" s="2"/>
      <c r="C32" s="39">
        <v>44065</v>
      </c>
      <c r="D32" s="9"/>
      <c r="E32" s="43"/>
      <c r="F32" s="82"/>
      <c r="G32" s="46"/>
      <c r="H32" s="103"/>
      <c r="I32" s="44"/>
    </row>
    <row r="33" spans="2:9" x14ac:dyDescent="0.3">
      <c r="B33" s="2"/>
      <c r="C33" s="70">
        <v>44066</v>
      </c>
      <c r="D33" s="71"/>
      <c r="E33" s="74"/>
      <c r="F33" s="84"/>
      <c r="G33" s="75"/>
      <c r="H33" s="103"/>
      <c r="I33" s="76"/>
    </row>
    <row r="34" spans="2:9" x14ac:dyDescent="0.3">
      <c r="B34" s="2"/>
      <c r="C34" s="38">
        <v>44067</v>
      </c>
      <c r="D34" s="9">
        <v>0.49086999999999997</v>
      </c>
      <c r="E34" s="42">
        <v>1</v>
      </c>
      <c r="F34" s="42"/>
      <c r="G34" s="40"/>
      <c r="H34" s="40"/>
      <c r="I34" s="93">
        <f>E2*(H27/100+E3)*I8/365+E2</f>
        <v>100.04779561643835</v>
      </c>
    </row>
  </sheetData>
  <mergeCells count="3">
    <mergeCell ref="H27:H33"/>
    <mergeCell ref="H20:H26"/>
    <mergeCell ref="C5:H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6" zoomScale="70" zoomScaleNormal="70" workbookViewId="0">
      <selection activeCell="J14" sqref="J14"/>
    </sheetView>
  </sheetViews>
  <sheetFormatPr defaultColWidth="9" defaultRowHeight="14" x14ac:dyDescent="0.3"/>
  <cols>
    <col min="1" max="1" width="9" style="30"/>
    <col min="2" max="2" width="7.5" style="30" customWidth="1"/>
    <col min="3" max="3" width="10.25" style="30" customWidth="1"/>
    <col min="4" max="4" width="19.08203125" style="30" customWidth="1"/>
    <col min="5" max="5" width="9" style="30"/>
    <col min="6" max="6" width="31.75" style="30" customWidth="1"/>
    <col min="7" max="7" width="22.25" style="30" customWidth="1"/>
    <col min="8" max="8" width="41.83203125" style="30" customWidth="1"/>
    <col min="9" max="9" width="23.33203125" style="30" customWidth="1"/>
    <col min="10" max="10" width="23" style="30" bestFit="1" customWidth="1"/>
    <col min="11" max="16384" width="9" style="30"/>
  </cols>
  <sheetData>
    <row r="1" spans="1:10" ht="39" customHeight="1" thickBot="1" x14ac:dyDescent="0.35">
      <c r="A1" s="27" t="s">
        <v>54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4.5" thickBot="1" x14ac:dyDescent="0.35">
      <c r="A2" s="1"/>
      <c r="B2" s="3" t="s">
        <v>0</v>
      </c>
      <c r="C2" s="29" t="s">
        <v>1</v>
      </c>
      <c r="D2" s="2"/>
      <c r="E2" s="31">
        <v>100</v>
      </c>
      <c r="F2" s="2" t="s">
        <v>12</v>
      </c>
      <c r="G2" s="2"/>
      <c r="H2" s="2"/>
      <c r="I2" s="2"/>
      <c r="J2" s="2"/>
    </row>
    <row r="3" spans="1:10" ht="14.5" thickBot="1" x14ac:dyDescent="0.35">
      <c r="A3" s="1"/>
      <c r="B3" s="2"/>
      <c r="C3" s="29" t="s">
        <v>2</v>
      </c>
      <c r="D3" s="2"/>
      <c r="E3" s="32">
        <v>0.02</v>
      </c>
      <c r="F3" s="2" t="s">
        <v>11</v>
      </c>
      <c r="G3" s="2"/>
      <c r="H3" s="2"/>
      <c r="I3" s="2"/>
      <c r="J3" s="2"/>
    </row>
    <row r="4" spans="1:10" x14ac:dyDescent="0.3">
      <c r="A4" s="1"/>
      <c r="B4" s="2"/>
      <c r="C4" s="2" t="s">
        <v>32</v>
      </c>
      <c r="D4" s="2"/>
      <c r="E4" s="33"/>
      <c r="F4" s="2"/>
      <c r="G4" s="2"/>
      <c r="H4" s="2"/>
      <c r="I4" s="2"/>
      <c r="J4" s="2"/>
    </row>
    <row r="5" spans="1:10" ht="51" customHeight="1" x14ac:dyDescent="0.3">
      <c r="A5" s="95"/>
      <c r="B5" s="26"/>
      <c r="C5" s="97" t="s">
        <v>55</v>
      </c>
      <c r="D5" s="98"/>
      <c r="E5" s="98"/>
      <c r="F5" s="98"/>
      <c r="G5" s="98"/>
      <c r="H5" s="98"/>
      <c r="I5" s="26"/>
      <c r="J5" s="26"/>
    </row>
    <row r="6" spans="1:10" x14ac:dyDescent="0.3">
      <c r="A6" s="4"/>
      <c r="B6" s="2"/>
      <c r="C6" s="36"/>
      <c r="F6" s="45" t="s">
        <v>4</v>
      </c>
      <c r="G6" s="12" t="s">
        <v>6</v>
      </c>
      <c r="H6" s="12" t="s">
        <v>7</v>
      </c>
      <c r="I6" s="12" t="s">
        <v>10</v>
      </c>
      <c r="J6" s="12" t="s">
        <v>44</v>
      </c>
    </row>
    <row r="7" spans="1:10" x14ac:dyDescent="0.3">
      <c r="A7" s="4"/>
      <c r="B7" s="2"/>
      <c r="C7" s="36"/>
      <c r="F7" s="12" t="s">
        <v>5</v>
      </c>
      <c r="G7" s="34">
        <v>44053</v>
      </c>
      <c r="H7" s="34">
        <v>44060</v>
      </c>
      <c r="I7" s="35">
        <f>H7-G7</f>
        <v>7</v>
      </c>
      <c r="J7" s="34">
        <f>H7</f>
        <v>44060</v>
      </c>
    </row>
    <row r="8" spans="1:10" x14ac:dyDescent="0.3">
      <c r="A8" s="4"/>
      <c r="B8" s="2"/>
      <c r="C8" s="36"/>
      <c r="F8" s="12" t="s">
        <v>8</v>
      </c>
      <c r="G8" s="34">
        <f>H7</f>
        <v>44060</v>
      </c>
      <c r="H8" s="34">
        <v>44067</v>
      </c>
      <c r="I8" s="35">
        <f>H8-G8</f>
        <v>7</v>
      </c>
      <c r="J8" s="34">
        <f>H8</f>
        <v>44067</v>
      </c>
    </row>
    <row r="9" spans="1:10" x14ac:dyDescent="0.3">
      <c r="C9" s="37"/>
    </row>
    <row r="10" spans="1:10" x14ac:dyDescent="0.3">
      <c r="C10" s="37"/>
      <c r="F10" s="13" t="s">
        <v>9</v>
      </c>
      <c r="G10" s="13" t="s">
        <v>6</v>
      </c>
      <c r="H10" s="13" t="s">
        <v>7</v>
      </c>
      <c r="I10" s="13" t="s">
        <v>10</v>
      </c>
      <c r="J10" s="109" t="s">
        <v>57</v>
      </c>
    </row>
    <row r="11" spans="1:10" x14ac:dyDescent="0.3">
      <c r="C11" s="37"/>
      <c r="F11" s="13" t="s">
        <v>5</v>
      </c>
      <c r="G11" s="14">
        <f>G7</f>
        <v>44053</v>
      </c>
      <c r="H11" s="14">
        <f>H7</f>
        <v>44060</v>
      </c>
      <c r="I11" s="15">
        <f>H11-G11</f>
        <v>7</v>
      </c>
      <c r="J11" s="110">
        <f>WORKDAY(H11,-2,holiday!$B$2:$B$124)</f>
        <v>44056</v>
      </c>
    </row>
    <row r="12" spans="1:10" x14ac:dyDescent="0.3">
      <c r="F12" s="13" t="s">
        <v>8</v>
      </c>
      <c r="G12" s="14">
        <f>G8</f>
        <v>44060</v>
      </c>
      <c r="H12" s="14">
        <f>H8</f>
        <v>44067</v>
      </c>
      <c r="I12" s="15">
        <f>H12-G12</f>
        <v>7</v>
      </c>
      <c r="J12" s="110">
        <f>WORKDAY(H12,-2,holiday!$B$2:$B$124)</f>
        <v>44063</v>
      </c>
    </row>
    <row r="13" spans="1:10" ht="54.75" customHeight="1" x14ac:dyDescent="0.3"/>
    <row r="14" spans="1:10" ht="74.25" customHeight="1" x14ac:dyDescent="0.3">
      <c r="B14" s="3"/>
      <c r="C14" s="48" t="s">
        <v>33</v>
      </c>
      <c r="D14" s="48" t="s">
        <v>34</v>
      </c>
      <c r="E14" s="49" t="s">
        <v>35</v>
      </c>
      <c r="F14" s="86" t="s">
        <v>50</v>
      </c>
      <c r="G14" s="81"/>
      <c r="H14" s="50" t="s">
        <v>13</v>
      </c>
      <c r="I14" s="47" t="s">
        <v>37</v>
      </c>
    </row>
    <row r="15" spans="1:10" x14ac:dyDescent="0.3">
      <c r="B15" s="5"/>
      <c r="C15" s="66">
        <v>44048</v>
      </c>
      <c r="D15" s="67">
        <v>0.49304999999999999</v>
      </c>
      <c r="E15" s="68">
        <v>1</v>
      </c>
      <c r="F15" s="68"/>
      <c r="G15" s="69"/>
      <c r="H15" s="69"/>
      <c r="I15" s="69"/>
    </row>
    <row r="16" spans="1:10" x14ac:dyDescent="0.3">
      <c r="B16" s="5"/>
      <c r="C16" s="38">
        <v>44049</v>
      </c>
      <c r="D16" s="6">
        <v>0.49367</v>
      </c>
      <c r="E16" s="10">
        <v>1</v>
      </c>
      <c r="F16" s="10"/>
      <c r="G16" s="40"/>
      <c r="H16" s="40"/>
      <c r="I16" s="40"/>
    </row>
    <row r="17" spans="2:9" x14ac:dyDescent="0.3">
      <c r="B17" s="5"/>
      <c r="C17" s="66">
        <v>44050</v>
      </c>
      <c r="D17" s="67">
        <v>0.49417</v>
      </c>
      <c r="E17" s="68">
        <v>3</v>
      </c>
      <c r="F17" s="68"/>
      <c r="G17" s="69"/>
      <c r="H17" s="69"/>
      <c r="I17" s="69"/>
    </row>
    <row r="18" spans="2:9" x14ac:dyDescent="0.3">
      <c r="B18" s="5"/>
      <c r="C18" s="39">
        <v>44051</v>
      </c>
      <c r="D18" s="7"/>
      <c r="E18" s="11"/>
      <c r="F18" s="11"/>
      <c r="G18" s="40"/>
      <c r="H18" s="40"/>
      <c r="I18" s="40"/>
    </row>
    <row r="19" spans="2:9" x14ac:dyDescent="0.3">
      <c r="B19" s="5"/>
      <c r="C19" s="70">
        <v>44052</v>
      </c>
      <c r="D19" s="71"/>
      <c r="E19" s="72"/>
      <c r="F19" s="87"/>
      <c r="G19" s="73"/>
      <c r="H19" s="73"/>
      <c r="I19" s="69"/>
    </row>
    <row r="20" spans="2:9" ht="14.25" customHeight="1" x14ac:dyDescent="0.3">
      <c r="B20" s="5"/>
      <c r="C20" s="38">
        <v>44053</v>
      </c>
      <c r="D20" s="6">
        <v>0.4924</v>
      </c>
      <c r="E20" s="41">
        <v>1</v>
      </c>
      <c r="F20" s="82">
        <f>D20</f>
        <v>0.4924</v>
      </c>
      <c r="G20" s="89">
        <f>1+(F20*E20/36500)</f>
        <v>1.000013490410959</v>
      </c>
      <c r="H20" s="96">
        <f>ROUND((PRODUCT(G20:G26)-1)*36500/I11,5)</f>
        <v>0.49035000000000001</v>
      </c>
      <c r="I20" s="44"/>
    </row>
    <row r="21" spans="2:9" x14ac:dyDescent="0.3">
      <c r="B21" s="5"/>
      <c r="C21" s="66">
        <v>44054</v>
      </c>
      <c r="D21" s="71">
        <v>0.48998999999999998</v>
      </c>
      <c r="E21" s="74">
        <v>2</v>
      </c>
      <c r="F21" s="71">
        <f>D21</f>
        <v>0.48998999999999998</v>
      </c>
      <c r="G21" s="71">
        <f t="shared" ref="G21:G27" si="0">1+(F21*E21/36500)</f>
        <v>1.0000268487671233</v>
      </c>
      <c r="H21" s="96"/>
      <c r="I21" s="76"/>
    </row>
    <row r="22" spans="2:9" x14ac:dyDescent="0.3">
      <c r="B22" s="5"/>
      <c r="C22" s="39">
        <v>44055</v>
      </c>
      <c r="D22" s="7"/>
      <c r="E22" s="42"/>
      <c r="F22" s="82"/>
      <c r="G22" s="46"/>
      <c r="H22" s="96"/>
      <c r="I22" s="44"/>
    </row>
    <row r="23" spans="2:9" x14ac:dyDescent="0.3">
      <c r="B23" s="5"/>
      <c r="C23" s="66">
        <v>44056</v>
      </c>
      <c r="D23" s="71">
        <v>0.49220999999999998</v>
      </c>
      <c r="E23" s="74">
        <v>1</v>
      </c>
      <c r="F23" s="107">
        <f>D21</f>
        <v>0.48998999999999998</v>
      </c>
      <c r="G23" s="71">
        <f t="shared" si="0"/>
        <v>1.0000134243835617</v>
      </c>
      <c r="H23" s="96"/>
      <c r="I23" s="76"/>
    </row>
    <row r="24" spans="2:9" x14ac:dyDescent="0.3">
      <c r="B24" s="5"/>
      <c r="C24" s="38">
        <v>44057</v>
      </c>
      <c r="D24" s="7">
        <v>0.49087999999999998</v>
      </c>
      <c r="E24" s="42">
        <v>3</v>
      </c>
      <c r="F24" s="105">
        <f>D21</f>
        <v>0.48998999999999998</v>
      </c>
      <c r="G24" s="46">
        <f t="shared" si="0"/>
        <v>1.000040273150685</v>
      </c>
      <c r="H24" s="96"/>
      <c r="I24" s="44"/>
    </row>
    <row r="25" spans="2:9" x14ac:dyDescent="0.3">
      <c r="B25" s="5"/>
      <c r="C25" s="70">
        <v>44058</v>
      </c>
      <c r="D25" s="71"/>
      <c r="E25" s="74"/>
      <c r="F25" s="71"/>
      <c r="G25" s="71"/>
      <c r="H25" s="96"/>
      <c r="I25" s="76"/>
    </row>
    <row r="26" spans="2:9" x14ac:dyDescent="0.3">
      <c r="B26" s="5"/>
      <c r="C26" s="39">
        <v>44059</v>
      </c>
      <c r="D26" s="7"/>
      <c r="E26" s="42"/>
      <c r="F26" s="42"/>
      <c r="G26" s="46"/>
      <c r="H26" s="96"/>
      <c r="I26" s="44"/>
    </row>
    <row r="27" spans="2:9" x14ac:dyDescent="0.3">
      <c r="B27" s="5"/>
      <c r="C27" s="66">
        <v>44060</v>
      </c>
      <c r="D27" s="67">
        <v>0.49234</v>
      </c>
      <c r="E27" s="74">
        <v>1</v>
      </c>
      <c r="F27" s="84">
        <f>D27</f>
        <v>0.49234</v>
      </c>
      <c r="G27" s="88">
        <f t="shared" si="0"/>
        <v>1.0000134887671233</v>
      </c>
      <c r="H27" s="96">
        <f>ROUND((PRODUCT(G27:G33)-1)*36500/I12,5)</f>
        <v>0.49314000000000002</v>
      </c>
      <c r="I27" s="52">
        <f>E2*(H20/100+E3)*I7/365</f>
        <v>4.7760136986301376E-2</v>
      </c>
    </row>
    <row r="28" spans="2:9" ht="14.25" customHeight="1" x14ac:dyDescent="0.3">
      <c r="B28" s="2"/>
      <c r="C28" s="38">
        <v>44061</v>
      </c>
      <c r="D28" s="8">
        <v>0.49329000000000001</v>
      </c>
      <c r="E28" s="42">
        <v>1</v>
      </c>
      <c r="F28" s="8">
        <f>D28</f>
        <v>0.49329000000000001</v>
      </c>
      <c r="G28" s="46">
        <f>1+(F28*E28/36500)</f>
        <v>1.0000135147945206</v>
      </c>
      <c r="H28" s="96"/>
      <c r="I28" s="44"/>
    </row>
    <row r="29" spans="2:9" x14ac:dyDescent="0.3">
      <c r="B29" s="2"/>
      <c r="C29" s="66">
        <v>44062</v>
      </c>
      <c r="D29" s="67">
        <v>0.49325000000000002</v>
      </c>
      <c r="E29" s="74">
        <v>1</v>
      </c>
      <c r="F29" s="84">
        <f>D29</f>
        <v>0.49325000000000002</v>
      </c>
      <c r="G29" s="88">
        <f>1+(F29*E29/36500)</f>
        <v>1.0000135136986301</v>
      </c>
      <c r="H29" s="96"/>
      <c r="I29" s="76"/>
    </row>
    <row r="30" spans="2:9" x14ac:dyDescent="0.3">
      <c r="B30" s="2"/>
      <c r="C30" s="38">
        <v>44063</v>
      </c>
      <c r="D30" s="8">
        <v>0.49401</v>
      </c>
      <c r="E30" s="42">
        <v>1</v>
      </c>
      <c r="F30" s="108">
        <f>D29</f>
        <v>0.49325000000000002</v>
      </c>
      <c r="G30" s="46">
        <f>1+(F30*E30/36500)</f>
        <v>1.0000135136986301</v>
      </c>
      <c r="H30" s="96"/>
      <c r="I30" s="44"/>
    </row>
    <row r="31" spans="2:9" x14ac:dyDescent="0.3">
      <c r="B31" s="2"/>
      <c r="C31" s="66">
        <v>44064</v>
      </c>
      <c r="D31" s="67">
        <v>0.49199999999999999</v>
      </c>
      <c r="E31" s="74">
        <v>3</v>
      </c>
      <c r="F31" s="106">
        <f>D29</f>
        <v>0.49325000000000002</v>
      </c>
      <c r="G31" s="88">
        <f>1+(F31*E31/36500)</f>
        <v>1.0000405410958904</v>
      </c>
      <c r="H31" s="96"/>
      <c r="I31" s="76"/>
    </row>
    <row r="32" spans="2:9" x14ac:dyDescent="0.3">
      <c r="B32" s="2"/>
      <c r="C32" s="39">
        <v>44065</v>
      </c>
      <c r="D32" s="9"/>
      <c r="E32" s="43"/>
      <c r="F32" s="43"/>
      <c r="G32" s="46"/>
      <c r="H32" s="96"/>
      <c r="I32" s="44"/>
    </row>
    <row r="33" spans="2:9" x14ac:dyDescent="0.3">
      <c r="B33" s="2"/>
      <c r="C33" s="70">
        <v>44066</v>
      </c>
      <c r="D33" s="71"/>
      <c r="E33" s="74"/>
      <c r="F33" s="74"/>
      <c r="G33" s="75"/>
      <c r="H33" s="96"/>
      <c r="I33" s="76"/>
    </row>
    <row r="34" spans="2:9" x14ac:dyDescent="0.3">
      <c r="B34" s="2"/>
      <c r="C34" s="38">
        <v>44067</v>
      </c>
      <c r="D34" s="9">
        <v>0.49086999999999997</v>
      </c>
      <c r="E34" s="42">
        <v>1</v>
      </c>
      <c r="F34" s="42"/>
      <c r="G34" s="40"/>
      <c r="H34" s="40"/>
      <c r="I34" s="77">
        <f>E2*(H27/100+E3)*I8/365+E2</f>
        <v>100.04781364383561</v>
      </c>
    </row>
  </sheetData>
  <mergeCells count="3">
    <mergeCell ref="C5:H5"/>
    <mergeCell ref="H20:H26"/>
    <mergeCell ref="H27:H3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="70" zoomScaleNormal="70" workbookViewId="0">
      <selection activeCell="K14" sqref="K14"/>
    </sheetView>
  </sheetViews>
  <sheetFormatPr defaultColWidth="9" defaultRowHeight="14" x14ac:dyDescent="0.3"/>
  <cols>
    <col min="1" max="1" width="9" style="30"/>
    <col min="2" max="2" width="7.5" style="30" customWidth="1"/>
    <col min="3" max="3" width="10.25" style="30" customWidth="1"/>
    <col min="4" max="4" width="19.08203125" style="30" customWidth="1"/>
    <col min="5" max="5" width="9" style="30"/>
    <col min="6" max="6" width="31.75" style="30" customWidth="1"/>
    <col min="7" max="7" width="22.25" style="30" customWidth="1"/>
    <col min="8" max="8" width="41.83203125" style="30" customWidth="1"/>
    <col min="9" max="9" width="23.33203125" style="30" customWidth="1"/>
    <col min="10" max="10" width="23" style="30" bestFit="1" customWidth="1"/>
    <col min="11" max="16384" width="9" style="30"/>
  </cols>
  <sheetData>
    <row r="1" spans="1:10" ht="39" customHeight="1" thickBot="1" x14ac:dyDescent="0.35">
      <c r="A1" s="27" t="s">
        <v>53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4.5" thickBot="1" x14ac:dyDescent="0.35">
      <c r="A2" s="1"/>
      <c r="B2" s="3" t="s">
        <v>0</v>
      </c>
      <c r="C2" s="29" t="s">
        <v>1</v>
      </c>
      <c r="D2" s="2"/>
      <c r="E2" s="31">
        <v>100</v>
      </c>
      <c r="F2" s="2" t="s">
        <v>12</v>
      </c>
      <c r="G2" s="2"/>
      <c r="H2" s="2"/>
      <c r="I2" s="2"/>
      <c r="J2" s="2"/>
    </row>
    <row r="3" spans="1:10" ht="14.5" thickBot="1" x14ac:dyDescent="0.35">
      <c r="A3" s="1"/>
      <c r="B3" s="2"/>
      <c r="C3" s="29" t="s">
        <v>2</v>
      </c>
      <c r="D3" s="2"/>
      <c r="E3" s="32">
        <v>0.02</v>
      </c>
      <c r="F3" s="2" t="s">
        <v>11</v>
      </c>
      <c r="G3" s="2"/>
      <c r="H3" s="2"/>
      <c r="I3" s="2"/>
      <c r="J3" s="2"/>
    </row>
    <row r="4" spans="1:10" x14ac:dyDescent="0.3">
      <c r="A4" s="1"/>
      <c r="B4" s="2"/>
      <c r="C4" s="2" t="s">
        <v>32</v>
      </c>
      <c r="D4" s="2"/>
      <c r="E4" s="33"/>
      <c r="F4" s="2"/>
      <c r="G4" s="2"/>
      <c r="H4" s="2"/>
      <c r="I4" s="2"/>
      <c r="J4" s="2"/>
    </row>
    <row r="5" spans="1:10" ht="51" customHeight="1" x14ac:dyDescent="0.3">
      <c r="A5" s="25"/>
      <c r="B5" s="26"/>
      <c r="C5" s="97" t="s">
        <v>56</v>
      </c>
      <c r="D5" s="98"/>
      <c r="E5" s="98"/>
      <c r="F5" s="98"/>
      <c r="G5" s="98"/>
      <c r="H5" s="98"/>
      <c r="I5" s="26"/>
      <c r="J5" s="26"/>
    </row>
    <row r="6" spans="1:10" x14ac:dyDescent="0.3">
      <c r="A6" s="4"/>
      <c r="B6" s="2"/>
      <c r="C6" s="36"/>
      <c r="F6" s="45" t="s">
        <v>4</v>
      </c>
      <c r="G6" s="12" t="s">
        <v>6</v>
      </c>
      <c r="H6" s="12" t="s">
        <v>7</v>
      </c>
      <c r="I6" s="12" t="s">
        <v>10</v>
      </c>
      <c r="J6" s="12" t="s">
        <v>44</v>
      </c>
    </row>
    <row r="7" spans="1:10" x14ac:dyDescent="0.3">
      <c r="A7" s="4"/>
      <c r="B7" s="2"/>
      <c r="C7" s="36"/>
      <c r="F7" s="12" t="s">
        <v>5</v>
      </c>
      <c r="G7" s="34">
        <v>44053</v>
      </c>
      <c r="H7" s="34">
        <v>44060</v>
      </c>
      <c r="I7" s="35">
        <f>H7-G7</f>
        <v>7</v>
      </c>
      <c r="J7" s="34">
        <f>H7</f>
        <v>44060</v>
      </c>
    </row>
    <row r="8" spans="1:10" x14ac:dyDescent="0.3">
      <c r="A8" s="4"/>
      <c r="B8" s="2"/>
      <c r="C8" s="36"/>
      <c r="F8" s="12" t="s">
        <v>8</v>
      </c>
      <c r="G8" s="34">
        <f>H7</f>
        <v>44060</v>
      </c>
      <c r="H8" s="34">
        <v>44067</v>
      </c>
      <c r="I8" s="35">
        <f>H8-G8</f>
        <v>7</v>
      </c>
      <c r="J8" s="34">
        <f>H8</f>
        <v>44067</v>
      </c>
    </row>
    <row r="9" spans="1:10" x14ac:dyDescent="0.3">
      <c r="C9" s="37"/>
    </row>
    <row r="10" spans="1:10" x14ac:dyDescent="0.3">
      <c r="C10" s="37"/>
      <c r="F10" s="13" t="s">
        <v>9</v>
      </c>
      <c r="G10" s="13" t="s">
        <v>6</v>
      </c>
      <c r="H10" s="13" t="s">
        <v>7</v>
      </c>
      <c r="I10" s="13" t="s">
        <v>10</v>
      </c>
      <c r="J10" s="109" t="s">
        <v>57</v>
      </c>
    </row>
    <row r="11" spans="1:10" x14ac:dyDescent="0.3">
      <c r="C11" s="37"/>
      <c r="F11" s="13" t="s">
        <v>5</v>
      </c>
      <c r="G11" s="14">
        <f>G7</f>
        <v>44053</v>
      </c>
      <c r="H11" s="14">
        <f>H7</f>
        <v>44060</v>
      </c>
      <c r="I11" s="15">
        <f>H11-G11</f>
        <v>7</v>
      </c>
      <c r="J11" s="110">
        <f>WORKDAY(H11,-1,holiday!$B$2:$B$124)</f>
        <v>44057</v>
      </c>
    </row>
    <row r="12" spans="1:10" x14ac:dyDescent="0.3">
      <c r="F12" s="13" t="s">
        <v>8</v>
      </c>
      <c r="G12" s="14">
        <f>G8</f>
        <v>44060</v>
      </c>
      <c r="H12" s="14">
        <f>H8</f>
        <v>44067</v>
      </c>
      <c r="I12" s="15">
        <f>H12-G12</f>
        <v>7</v>
      </c>
      <c r="J12" s="110">
        <f>WORKDAY(H12,-1,holiday!$B$2:$B$124)</f>
        <v>44064</v>
      </c>
    </row>
    <row r="13" spans="1:10" ht="54.75" customHeight="1" x14ac:dyDescent="0.3"/>
    <row r="14" spans="1:10" ht="74.25" customHeight="1" x14ac:dyDescent="0.3">
      <c r="B14" s="3"/>
      <c r="C14" s="48" t="s">
        <v>33</v>
      </c>
      <c r="D14" s="48" t="s">
        <v>34</v>
      </c>
      <c r="E14" s="49" t="s">
        <v>35</v>
      </c>
      <c r="F14" s="86" t="s">
        <v>50</v>
      </c>
      <c r="G14" s="81"/>
      <c r="H14" s="50" t="s">
        <v>13</v>
      </c>
      <c r="I14" s="47" t="s">
        <v>37</v>
      </c>
    </row>
    <row r="15" spans="1:10" x14ac:dyDescent="0.3">
      <c r="B15" s="5"/>
      <c r="C15" s="66">
        <v>44048</v>
      </c>
      <c r="D15" s="67">
        <v>0.49304999999999999</v>
      </c>
      <c r="E15" s="68">
        <v>1</v>
      </c>
      <c r="F15" s="68"/>
      <c r="G15" s="69"/>
      <c r="H15" s="69"/>
      <c r="I15" s="69"/>
    </row>
    <row r="16" spans="1:10" x14ac:dyDescent="0.3">
      <c r="B16" s="5"/>
      <c r="C16" s="38">
        <v>44049</v>
      </c>
      <c r="D16" s="6">
        <v>0.49367</v>
      </c>
      <c r="E16" s="10">
        <v>1</v>
      </c>
      <c r="F16" s="10"/>
      <c r="G16" s="40"/>
      <c r="H16" s="40"/>
      <c r="I16" s="40"/>
    </row>
    <row r="17" spans="2:9" x14ac:dyDescent="0.3">
      <c r="B17" s="5"/>
      <c r="C17" s="66">
        <v>44050</v>
      </c>
      <c r="D17" s="67">
        <v>0.49417</v>
      </c>
      <c r="E17" s="68">
        <v>3</v>
      </c>
      <c r="F17" s="68"/>
      <c r="G17" s="69"/>
      <c r="H17" s="69"/>
      <c r="I17" s="69"/>
    </row>
    <row r="18" spans="2:9" x14ac:dyDescent="0.3">
      <c r="B18" s="5"/>
      <c r="C18" s="39">
        <v>44051</v>
      </c>
      <c r="D18" s="7"/>
      <c r="E18" s="11"/>
      <c r="F18" s="11"/>
      <c r="G18" s="40"/>
      <c r="H18" s="40"/>
      <c r="I18" s="40"/>
    </row>
    <row r="19" spans="2:9" x14ac:dyDescent="0.3">
      <c r="B19" s="5"/>
      <c r="C19" s="70">
        <v>44052</v>
      </c>
      <c r="D19" s="71"/>
      <c r="E19" s="72"/>
      <c r="F19" s="87"/>
      <c r="G19" s="73"/>
      <c r="H19" s="73"/>
      <c r="I19" s="69"/>
    </row>
    <row r="20" spans="2:9" ht="14.25" customHeight="1" x14ac:dyDescent="0.3">
      <c r="B20" s="5"/>
      <c r="C20" s="38">
        <v>44053</v>
      </c>
      <c r="D20" s="6">
        <v>0.4924</v>
      </c>
      <c r="E20" s="41">
        <v>1</v>
      </c>
      <c r="F20" s="82">
        <f>D20</f>
        <v>0.4924</v>
      </c>
      <c r="G20" s="89">
        <f>1+(F20*E20/36500)</f>
        <v>1.000013490410959</v>
      </c>
      <c r="H20" s="96">
        <f>ROUND((PRODUCT(G20:G26)-1)*36500/I11,5)</f>
        <v>0.49162</v>
      </c>
      <c r="I20" s="44"/>
    </row>
    <row r="21" spans="2:9" x14ac:dyDescent="0.3">
      <c r="B21" s="5"/>
      <c r="C21" s="66">
        <v>44054</v>
      </c>
      <c r="D21" s="71">
        <v>0.48998999999999998</v>
      </c>
      <c r="E21" s="74">
        <v>2</v>
      </c>
      <c r="F21" s="71">
        <f>D21</f>
        <v>0.48998999999999998</v>
      </c>
      <c r="G21" s="71">
        <f t="shared" ref="G21:G27" si="0">1+(F21*E21/36500)</f>
        <v>1.0000268487671233</v>
      </c>
      <c r="H21" s="96"/>
      <c r="I21" s="76"/>
    </row>
    <row r="22" spans="2:9" x14ac:dyDescent="0.3">
      <c r="B22" s="5"/>
      <c r="C22" s="39">
        <v>44055</v>
      </c>
      <c r="D22" s="7"/>
      <c r="E22" s="42"/>
      <c r="F22" s="82"/>
      <c r="G22" s="46"/>
      <c r="H22" s="96"/>
      <c r="I22" s="44"/>
    </row>
    <row r="23" spans="2:9" x14ac:dyDescent="0.3">
      <c r="B23" s="5"/>
      <c r="C23" s="66">
        <v>44056</v>
      </c>
      <c r="D23" s="71">
        <v>0.49220999999999998</v>
      </c>
      <c r="E23" s="74">
        <v>1</v>
      </c>
      <c r="F23" s="71">
        <v>0.49220999999999998</v>
      </c>
      <c r="G23" s="71">
        <f t="shared" si="0"/>
        <v>1.0000134852054794</v>
      </c>
      <c r="H23" s="96"/>
      <c r="I23" s="76"/>
    </row>
    <row r="24" spans="2:9" x14ac:dyDescent="0.3">
      <c r="B24" s="5"/>
      <c r="C24" s="38">
        <v>44057</v>
      </c>
      <c r="D24" s="7">
        <v>0.49087999999999998</v>
      </c>
      <c r="E24" s="42">
        <v>3</v>
      </c>
      <c r="F24" s="105">
        <f>D23</f>
        <v>0.49220999999999998</v>
      </c>
      <c r="G24" s="46">
        <f t="shared" si="0"/>
        <v>1.0000404556164384</v>
      </c>
      <c r="H24" s="96"/>
      <c r="I24" s="44"/>
    </row>
    <row r="25" spans="2:9" x14ac:dyDescent="0.3">
      <c r="B25" s="5"/>
      <c r="C25" s="70">
        <v>44058</v>
      </c>
      <c r="D25" s="71"/>
      <c r="E25" s="74"/>
      <c r="F25" s="71"/>
      <c r="G25" s="71"/>
      <c r="H25" s="96"/>
      <c r="I25" s="76"/>
    </row>
    <row r="26" spans="2:9" x14ac:dyDescent="0.3">
      <c r="B26" s="5"/>
      <c r="C26" s="39">
        <v>44059</v>
      </c>
      <c r="D26" s="7"/>
      <c r="E26" s="42"/>
      <c r="F26" s="42"/>
      <c r="G26" s="46"/>
      <c r="H26" s="96"/>
      <c r="I26" s="44"/>
    </row>
    <row r="27" spans="2:9" x14ac:dyDescent="0.3">
      <c r="B27" s="5"/>
      <c r="C27" s="66">
        <v>44060</v>
      </c>
      <c r="D27" s="67">
        <v>0.49234</v>
      </c>
      <c r="E27" s="74">
        <v>1</v>
      </c>
      <c r="F27" s="84">
        <f>D27</f>
        <v>0.49234</v>
      </c>
      <c r="G27" s="88">
        <f t="shared" si="0"/>
        <v>1.0000134887671233</v>
      </c>
      <c r="H27" s="96">
        <f>ROUND((PRODUCT(G27:G33)-1)*36500/I12,5)</f>
        <v>0.49358000000000002</v>
      </c>
      <c r="I27" s="52">
        <f>E2*(H20/100+E3)*I7/365</f>
        <v>4.7784493150684934E-2</v>
      </c>
    </row>
    <row r="28" spans="2:9" ht="14.25" customHeight="1" x14ac:dyDescent="0.3">
      <c r="B28" s="2"/>
      <c r="C28" s="38">
        <v>44061</v>
      </c>
      <c r="D28" s="8">
        <v>0.49329000000000001</v>
      </c>
      <c r="E28" s="42">
        <v>1</v>
      </c>
      <c r="F28" s="8">
        <f>D28</f>
        <v>0.49329000000000001</v>
      </c>
      <c r="G28" s="46">
        <f>1+(F28*E28/36500)</f>
        <v>1.0000135147945206</v>
      </c>
      <c r="H28" s="96"/>
      <c r="I28" s="44"/>
    </row>
    <row r="29" spans="2:9" x14ac:dyDescent="0.3">
      <c r="B29" s="2"/>
      <c r="C29" s="66">
        <v>44062</v>
      </c>
      <c r="D29" s="67">
        <v>0.49325000000000002</v>
      </c>
      <c r="E29" s="74">
        <v>1</v>
      </c>
      <c r="F29" s="84">
        <f>D29</f>
        <v>0.49325000000000002</v>
      </c>
      <c r="G29" s="88">
        <f>1+(F29*E29/36500)</f>
        <v>1.0000135136986301</v>
      </c>
      <c r="H29" s="96"/>
      <c r="I29" s="76"/>
    </row>
    <row r="30" spans="2:9" x14ac:dyDescent="0.3">
      <c r="B30" s="2"/>
      <c r="C30" s="38">
        <v>44063</v>
      </c>
      <c r="D30" s="8">
        <v>0.49401</v>
      </c>
      <c r="E30" s="42">
        <v>1</v>
      </c>
      <c r="F30" s="8">
        <v>0.49401</v>
      </c>
      <c r="G30" s="46">
        <f>1+(F30*E30/36500)</f>
        <v>1.0000135345205479</v>
      </c>
      <c r="H30" s="96"/>
      <c r="I30" s="44"/>
    </row>
    <row r="31" spans="2:9" x14ac:dyDescent="0.3">
      <c r="B31" s="2"/>
      <c r="C31" s="66">
        <v>44064</v>
      </c>
      <c r="D31" s="67">
        <v>0.49199999999999999</v>
      </c>
      <c r="E31" s="74">
        <v>3</v>
      </c>
      <c r="F31" s="106">
        <f>D30</f>
        <v>0.49401</v>
      </c>
      <c r="G31" s="88">
        <f>1+(F31*E31/36500)</f>
        <v>1.0000406035616438</v>
      </c>
      <c r="H31" s="96"/>
      <c r="I31" s="76"/>
    </row>
    <row r="32" spans="2:9" x14ac:dyDescent="0.3">
      <c r="B32" s="2"/>
      <c r="C32" s="39">
        <v>44065</v>
      </c>
      <c r="D32" s="9"/>
      <c r="E32" s="43"/>
      <c r="F32" s="43"/>
      <c r="G32" s="46"/>
      <c r="H32" s="96"/>
      <c r="I32" s="44"/>
    </row>
    <row r="33" spans="2:9" x14ac:dyDescent="0.3">
      <c r="B33" s="2"/>
      <c r="C33" s="70">
        <v>44066</v>
      </c>
      <c r="D33" s="71"/>
      <c r="E33" s="74"/>
      <c r="F33" s="74"/>
      <c r="G33" s="75"/>
      <c r="H33" s="96"/>
      <c r="I33" s="76"/>
    </row>
    <row r="34" spans="2:9" x14ac:dyDescent="0.3">
      <c r="B34" s="2"/>
      <c r="C34" s="38">
        <v>44067</v>
      </c>
      <c r="D34" s="9">
        <v>0.49086999999999997</v>
      </c>
      <c r="E34" s="42">
        <v>1</v>
      </c>
      <c r="F34" s="42"/>
      <c r="G34" s="40"/>
      <c r="H34" s="40"/>
      <c r="I34" s="77">
        <f>E2*(H27/100+E3)*I8/365+E2</f>
        <v>100.04782208219179</v>
      </c>
    </row>
  </sheetData>
  <mergeCells count="3">
    <mergeCell ref="H20:H26"/>
    <mergeCell ref="H27:H33"/>
    <mergeCell ref="C5:H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4"/>
  <sheetViews>
    <sheetView workbookViewId="0">
      <pane ySplit="1" topLeftCell="A2" activePane="bottomLeft" state="frozen"/>
      <selection pane="bottomLeft" activeCell="C19" sqref="C19"/>
    </sheetView>
  </sheetViews>
  <sheetFormatPr defaultColWidth="9.25" defaultRowHeight="14" x14ac:dyDescent="0.3"/>
  <cols>
    <col min="1" max="2" width="19.5" style="24" customWidth="1"/>
    <col min="3" max="16384" width="9.25" style="16"/>
  </cols>
  <sheetData>
    <row r="1" spans="1:2" ht="28.4" customHeight="1" x14ac:dyDescent="0.3">
      <c r="A1" s="104" t="s">
        <v>14</v>
      </c>
      <c r="B1" s="104"/>
    </row>
    <row r="2" spans="1:2" x14ac:dyDescent="0.3">
      <c r="A2" s="17" t="s">
        <v>15</v>
      </c>
      <c r="B2" s="18">
        <v>43831</v>
      </c>
    </row>
    <row r="3" spans="1:2" x14ac:dyDescent="0.3">
      <c r="A3" s="17" t="s">
        <v>16</v>
      </c>
      <c r="B3" s="18">
        <v>43871</v>
      </c>
    </row>
    <row r="4" spans="1:2" x14ac:dyDescent="0.3">
      <c r="A4" s="17" t="s">
        <v>17</v>
      </c>
      <c r="B4" s="18">
        <v>43927</v>
      </c>
    </row>
    <row r="5" spans="1:2" x14ac:dyDescent="0.3">
      <c r="A5" s="17" t="s">
        <v>18</v>
      </c>
      <c r="B5" s="18">
        <v>43952</v>
      </c>
    </row>
    <row r="6" spans="1:2" x14ac:dyDescent="0.3">
      <c r="A6" s="19" t="s">
        <v>19</v>
      </c>
      <c r="B6" s="18">
        <v>43955</v>
      </c>
    </row>
    <row r="7" spans="1:2" x14ac:dyDescent="0.3">
      <c r="A7" s="20" t="s">
        <v>20</v>
      </c>
      <c r="B7" s="18">
        <v>43957</v>
      </c>
    </row>
    <row r="8" spans="1:2" x14ac:dyDescent="0.3">
      <c r="A8" s="19" t="s">
        <v>21</v>
      </c>
      <c r="B8" s="18">
        <v>43985</v>
      </c>
    </row>
    <row r="9" spans="1:2" x14ac:dyDescent="0.3">
      <c r="A9" s="17" t="s">
        <v>22</v>
      </c>
      <c r="B9" s="18">
        <v>44018</v>
      </c>
    </row>
    <row r="10" spans="1:2" ht="28" x14ac:dyDescent="0.3">
      <c r="A10" s="17" t="s">
        <v>41</v>
      </c>
      <c r="B10" s="18">
        <v>44039</v>
      </c>
    </row>
    <row r="11" spans="1:2" x14ac:dyDescent="0.3">
      <c r="A11" s="20" t="s">
        <v>23</v>
      </c>
      <c r="B11" s="18">
        <v>44040</v>
      </c>
    </row>
    <row r="12" spans="1:2" x14ac:dyDescent="0.3">
      <c r="A12" s="17" t="s">
        <v>24</v>
      </c>
      <c r="B12" s="18">
        <v>44055</v>
      </c>
    </row>
    <row r="13" spans="1:2" ht="28" x14ac:dyDescent="0.3">
      <c r="A13" s="17" t="s">
        <v>41</v>
      </c>
      <c r="B13" s="18">
        <v>44078</v>
      </c>
    </row>
    <row r="14" spans="1:2" ht="28" x14ac:dyDescent="0.3">
      <c r="A14" s="17" t="s">
        <v>41</v>
      </c>
      <c r="B14" s="18">
        <v>44079</v>
      </c>
    </row>
    <row r="15" spans="1:2" x14ac:dyDescent="0.3">
      <c r="A15" s="20" t="s">
        <v>25</v>
      </c>
      <c r="B15" s="18">
        <v>44117</v>
      </c>
    </row>
    <row r="16" spans="1:2" x14ac:dyDescent="0.3">
      <c r="A16" s="19" t="s">
        <v>26</v>
      </c>
      <c r="B16" s="18">
        <v>44127</v>
      </c>
    </row>
    <row r="17" spans="1:2" x14ac:dyDescent="0.3">
      <c r="A17" s="20" t="s">
        <v>27</v>
      </c>
      <c r="B17" s="18">
        <v>44172</v>
      </c>
    </row>
    <row r="18" spans="1:2" x14ac:dyDescent="0.3">
      <c r="A18" s="17" t="s">
        <v>28</v>
      </c>
      <c r="B18" s="18">
        <v>44175</v>
      </c>
    </row>
    <row r="19" spans="1:2" ht="28" x14ac:dyDescent="0.3">
      <c r="A19" s="17" t="s">
        <v>42</v>
      </c>
      <c r="B19" s="18">
        <v>44176</v>
      </c>
    </row>
    <row r="20" spans="1:2" x14ac:dyDescent="0.3">
      <c r="A20" s="17" t="s">
        <v>29</v>
      </c>
      <c r="B20" s="18">
        <v>44196</v>
      </c>
    </row>
    <row r="21" spans="1:2" x14ac:dyDescent="0.3">
      <c r="A21" s="21">
        <f t="shared" ref="A21:A36" si="0">+WEEKDAY(B21)</f>
        <v>7</v>
      </c>
      <c r="B21" s="22">
        <v>43834</v>
      </c>
    </row>
    <row r="22" spans="1:2" x14ac:dyDescent="0.3">
      <c r="A22" s="21">
        <f t="shared" si="0"/>
        <v>1</v>
      </c>
      <c r="B22" s="22">
        <v>43835</v>
      </c>
    </row>
    <row r="23" spans="1:2" x14ac:dyDescent="0.3">
      <c r="A23" s="21">
        <f t="shared" si="0"/>
        <v>7</v>
      </c>
      <c r="B23" s="22">
        <v>43841</v>
      </c>
    </row>
    <row r="24" spans="1:2" x14ac:dyDescent="0.3">
      <c r="A24" s="21">
        <f t="shared" si="0"/>
        <v>1</v>
      </c>
      <c r="B24" s="22">
        <v>43842</v>
      </c>
    </row>
    <row r="25" spans="1:2" x14ac:dyDescent="0.3">
      <c r="A25" s="21">
        <f t="shared" si="0"/>
        <v>7</v>
      </c>
      <c r="B25" s="22">
        <v>43848</v>
      </c>
    </row>
    <row r="26" spans="1:2" x14ac:dyDescent="0.3">
      <c r="A26" s="21">
        <f t="shared" si="0"/>
        <v>1</v>
      </c>
      <c r="B26" s="22">
        <v>43849</v>
      </c>
    </row>
    <row r="27" spans="1:2" x14ac:dyDescent="0.3">
      <c r="A27" s="21">
        <f t="shared" si="0"/>
        <v>7</v>
      </c>
      <c r="B27" s="22">
        <v>43855</v>
      </c>
    </row>
    <row r="28" spans="1:2" x14ac:dyDescent="0.3">
      <c r="A28" s="21">
        <f t="shared" si="0"/>
        <v>1</v>
      </c>
      <c r="B28" s="22">
        <v>43856</v>
      </c>
    </row>
    <row r="29" spans="1:2" x14ac:dyDescent="0.3">
      <c r="A29" s="21">
        <f t="shared" si="0"/>
        <v>7</v>
      </c>
      <c r="B29" s="22">
        <v>43862</v>
      </c>
    </row>
    <row r="30" spans="1:2" x14ac:dyDescent="0.3">
      <c r="A30" s="21">
        <f t="shared" si="0"/>
        <v>1</v>
      </c>
      <c r="B30" s="22">
        <v>43863</v>
      </c>
    </row>
    <row r="31" spans="1:2" x14ac:dyDescent="0.3">
      <c r="A31" s="21">
        <f t="shared" si="0"/>
        <v>7</v>
      </c>
      <c r="B31" s="22">
        <v>43869</v>
      </c>
    </row>
    <row r="32" spans="1:2" x14ac:dyDescent="0.3">
      <c r="A32" s="21">
        <f t="shared" si="0"/>
        <v>1</v>
      </c>
      <c r="B32" s="22">
        <v>43870</v>
      </c>
    </row>
    <row r="33" spans="1:2" x14ac:dyDescent="0.3">
      <c r="A33" s="21">
        <f t="shared" si="0"/>
        <v>7</v>
      </c>
      <c r="B33" s="22">
        <v>43876</v>
      </c>
    </row>
    <row r="34" spans="1:2" x14ac:dyDescent="0.3">
      <c r="A34" s="21">
        <f t="shared" si="0"/>
        <v>1</v>
      </c>
      <c r="B34" s="22">
        <v>43877</v>
      </c>
    </row>
    <row r="35" spans="1:2" x14ac:dyDescent="0.3">
      <c r="A35" s="21">
        <f t="shared" si="0"/>
        <v>7</v>
      </c>
      <c r="B35" s="22">
        <v>43883</v>
      </c>
    </row>
    <row r="36" spans="1:2" x14ac:dyDescent="0.3">
      <c r="A36" s="21">
        <f t="shared" si="0"/>
        <v>1</v>
      </c>
      <c r="B36" s="22">
        <v>43884</v>
      </c>
    </row>
    <row r="37" spans="1:2" x14ac:dyDescent="0.3">
      <c r="A37" s="23" t="s">
        <v>30</v>
      </c>
      <c r="B37" s="22">
        <v>43890</v>
      </c>
    </row>
    <row r="38" spans="1:2" x14ac:dyDescent="0.3">
      <c r="A38" s="23" t="s">
        <v>31</v>
      </c>
      <c r="B38" s="22">
        <v>43891</v>
      </c>
    </row>
    <row r="39" spans="1:2" x14ac:dyDescent="0.3">
      <c r="A39" s="23" t="s">
        <v>30</v>
      </c>
      <c r="B39" s="22">
        <v>43897</v>
      </c>
    </row>
    <row r="40" spans="1:2" x14ac:dyDescent="0.3">
      <c r="A40" s="23" t="s">
        <v>31</v>
      </c>
      <c r="B40" s="22">
        <v>43898</v>
      </c>
    </row>
    <row r="41" spans="1:2" x14ac:dyDescent="0.3">
      <c r="A41" s="23" t="s">
        <v>30</v>
      </c>
      <c r="B41" s="22">
        <v>43904</v>
      </c>
    </row>
    <row r="42" spans="1:2" x14ac:dyDescent="0.3">
      <c r="A42" s="23" t="s">
        <v>31</v>
      </c>
      <c r="B42" s="22">
        <v>43905</v>
      </c>
    </row>
    <row r="43" spans="1:2" x14ac:dyDescent="0.3">
      <c r="A43" s="23" t="s">
        <v>30</v>
      </c>
      <c r="B43" s="22">
        <v>43911</v>
      </c>
    </row>
    <row r="44" spans="1:2" x14ac:dyDescent="0.3">
      <c r="A44" s="23" t="s">
        <v>31</v>
      </c>
      <c r="B44" s="22">
        <v>43912</v>
      </c>
    </row>
    <row r="45" spans="1:2" x14ac:dyDescent="0.3">
      <c r="A45" s="23" t="s">
        <v>30</v>
      </c>
      <c r="B45" s="22">
        <v>43918</v>
      </c>
    </row>
    <row r="46" spans="1:2" x14ac:dyDescent="0.3">
      <c r="A46" s="23" t="s">
        <v>31</v>
      </c>
      <c r="B46" s="22">
        <v>43919</v>
      </c>
    </row>
    <row r="47" spans="1:2" x14ac:dyDescent="0.3">
      <c r="A47" s="23" t="s">
        <v>30</v>
      </c>
      <c r="B47" s="22">
        <v>43925</v>
      </c>
    </row>
    <row r="48" spans="1:2" x14ac:dyDescent="0.3">
      <c r="A48" s="23" t="s">
        <v>31</v>
      </c>
      <c r="B48" s="22">
        <v>43926</v>
      </c>
    </row>
    <row r="49" spans="1:2" x14ac:dyDescent="0.3">
      <c r="A49" s="23" t="s">
        <v>30</v>
      </c>
      <c r="B49" s="22">
        <v>43932</v>
      </c>
    </row>
    <row r="50" spans="1:2" x14ac:dyDescent="0.3">
      <c r="A50" s="23" t="s">
        <v>31</v>
      </c>
      <c r="B50" s="22">
        <v>43933</v>
      </c>
    </row>
    <row r="51" spans="1:2" x14ac:dyDescent="0.3">
      <c r="A51" s="23" t="s">
        <v>30</v>
      </c>
      <c r="B51" s="22">
        <v>43939</v>
      </c>
    </row>
    <row r="52" spans="1:2" x14ac:dyDescent="0.3">
      <c r="A52" s="23" t="s">
        <v>31</v>
      </c>
      <c r="B52" s="22">
        <v>43940</v>
      </c>
    </row>
    <row r="53" spans="1:2" x14ac:dyDescent="0.3">
      <c r="A53" s="23" t="s">
        <v>30</v>
      </c>
      <c r="B53" s="22">
        <v>43946</v>
      </c>
    </row>
    <row r="54" spans="1:2" x14ac:dyDescent="0.3">
      <c r="A54" s="23" t="s">
        <v>31</v>
      </c>
      <c r="B54" s="22">
        <v>43947</v>
      </c>
    </row>
    <row r="55" spans="1:2" x14ac:dyDescent="0.3">
      <c r="A55" s="23" t="s">
        <v>30</v>
      </c>
      <c r="B55" s="22">
        <v>43953</v>
      </c>
    </row>
    <row r="56" spans="1:2" x14ac:dyDescent="0.3">
      <c r="A56" s="23" t="s">
        <v>31</v>
      </c>
      <c r="B56" s="22">
        <v>43954</v>
      </c>
    </row>
    <row r="57" spans="1:2" x14ac:dyDescent="0.3">
      <c r="A57" s="23" t="s">
        <v>30</v>
      </c>
      <c r="B57" s="22">
        <v>43960</v>
      </c>
    </row>
    <row r="58" spans="1:2" x14ac:dyDescent="0.3">
      <c r="A58" s="23" t="s">
        <v>31</v>
      </c>
      <c r="B58" s="22">
        <v>43961</v>
      </c>
    </row>
    <row r="59" spans="1:2" x14ac:dyDescent="0.3">
      <c r="A59" s="23" t="s">
        <v>30</v>
      </c>
      <c r="B59" s="22">
        <v>43967</v>
      </c>
    </row>
    <row r="60" spans="1:2" x14ac:dyDescent="0.3">
      <c r="A60" s="23" t="s">
        <v>31</v>
      </c>
      <c r="B60" s="22">
        <v>43968</v>
      </c>
    </row>
    <row r="61" spans="1:2" x14ac:dyDescent="0.3">
      <c r="A61" s="23" t="s">
        <v>30</v>
      </c>
      <c r="B61" s="22">
        <v>43974</v>
      </c>
    </row>
    <row r="62" spans="1:2" x14ac:dyDescent="0.3">
      <c r="A62" s="23" t="s">
        <v>31</v>
      </c>
      <c r="B62" s="22">
        <v>43975</v>
      </c>
    </row>
    <row r="63" spans="1:2" x14ac:dyDescent="0.3">
      <c r="A63" s="23" t="s">
        <v>30</v>
      </c>
      <c r="B63" s="22">
        <v>43981</v>
      </c>
    </row>
    <row r="64" spans="1:2" x14ac:dyDescent="0.3">
      <c r="A64" s="23" t="s">
        <v>31</v>
      </c>
      <c r="B64" s="22">
        <v>43982</v>
      </c>
    </row>
    <row r="65" spans="1:2" x14ac:dyDescent="0.3">
      <c r="A65" s="23" t="s">
        <v>30</v>
      </c>
      <c r="B65" s="22">
        <v>43988</v>
      </c>
    </row>
    <row r="66" spans="1:2" x14ac:dyDescent="0.3">
      <c r="A66" s="23" t="s">
        <v>31</v>
      </c>
      <c r="B66" s="22">
        <v>43989</v>
      </c>
    </row>
    <row r="67" spans="1:2" x14ac:dyDescent="0.3">
      <c r="A67" s="23" t="s">
        <v>30</v>
      </c>
      <c r="B67" s="22">
        <v>43995</v>
      </c>
    </row>
    <row r="68" spans="1:2" x14ac:dyDescent="0.3">
      <c r="A68" s="23" t="s">
        <v>31</v>
      </c>
      <c r="B68" s="22">
        <v>43996</v>
      </c>
    </row>
    <row r="69" spans="1:2" x14ac:dyDescent="0.3">
      <c r="A69" s="23" t="s">
        <v>30</v>
      </c>
      <c r="B69" s="22">
        <v>44002</v>
      </c>
    </row>
    <row r="70" spans="1:2" x14ac:dyDescent="0.3">
      <c r="A70" s="23" t="s">
        <v>31</v>
      </c>
      <c r="B70" s="22">
        <v>44003</v>
      </c>
    </row>
    <row r="71" spans="1:2" x14ac:dyDescent="0.3">
      <c r="A71" s="23" t="s">
        <v>30</v>
      </c>
      <c r="B71" s="22">
        <v>44009</v>
      </c>
    </row>
    <row r="72" spans="1:2" x14ac:dyDescent="0.3">
      <c r="A72" s="23" t="s">
        <v>31</v>
      </c>
      <c r="B72" s="22">
        <v>44010</v>
      </c>
    </row>
    <row r="73" spans="1:2" x14ac:dyDescent="0.3">
      <c r="A73" s="23" t="s">
        <v>30</v>
      </c>
      <c r="B73" s="22">
        <v>44016</v>
      </c>
    </row>
    <row r="74" spans="1:2" x14ac:dyDescent="0.3">
      <c r="A74" s="23" t="s">
        <v>31</v>
      </c>
      <c r="B74" s="22">
        <v>44017</v>
      </c>
    </row>
    <row r="75" spans="1:2" x14ac:dyDescent="0.3">
      <c r="A75" s="23" t="s">
        <v>30</v>
      </c>
      <c r="B75" s="22">
        <v>44023</v>
      </c>
    </row>
    <row r="76" spans="1:2" x14ac:dyDescent="0.3">
      <c r="A76" s="23" t="s">
        <v>31</v>
      </c>
      <c r="B76" s="22">
        <v>44024</v>
      </c>
    </row>
    <row r="77" spans="1:2" x14ac:dyDescent="0.3">
      <c r="A77" s="23" t="s">
        <v>30</v>
      </c>
      <c r="B77" s="22">
        <v>44030</v>
      </c>
    </row>
    <row r="78" spans="1:2" x14ac:dyDescent="0.3">
      <c r="A78" s="23" t="s">
        <v>31</v>
      </c>
      <c r="B78" s="22">
        <v>44031</v>
      </c>
    </row>
    <row r="79" spans="1:2" x14ac:dyDescent="0.3">
      <c r="A79" s="23" t="s">
        <v>30</v>
      </c>
      <c r="B79" s="22">
        <v>44037</v>
      </c>
    </row>
    <row r="80" spans="1:2" x14ac:dyDescent="0.3">
      <c r="A80" s="23" t="s">
        <v>31</v>
      </c>
      <c r="B80" s="22">
        <v>44038</v>
      </c>
    </row>
    <row r="81" spans="1:2" x14ac:dyDescent="0.3">
      <c r="A81" s="23" t="s">
        <v>30</v>
      </c>
      <c r="B81" s="22">
        <v>44044</v>
      </c>
    </row>
    <row r="82" spans="1:2" x14ac:dyDescent="0.3">
      <c r="A82" s="23" t="s">
        <v>31</v>
      </c>
      <c r="B82" s="22">
        <v>44045</v>
      </c>
    </row>
    <row r="83" spans="1:2" x14ac:dyDescent="0.3">
      <c r="A83" s="23" t="s">
        <v>30</v>
      </c>
      <c r="B83" s="22">
        <v>44051</v>
      </c>
    </row>
    <row r="84" spans="1:2" x14ac:dyDescent="0.3">
      <c r="A84" s="23" t="s">
        <v>31</v>
      </c>
      <c r="B84" s="22">
        <v>44052</v>
      </c>
    </row>
    <row r="85" spans="1:2" x14ac:dyDescent="0.3">
      <c r="A85" s="23" t="s">
        <v>30</v>
      </c>
      <c r="B85" s="22">
        <v>44058</v>
      </c>
    </row>
    <row r="86" spans="1:2" x14ac:dyDescent="0.3">
      <c r="A86" s="23" t="s">
        <v>31</v>
      </c>
      <c r="B86" s="22">
        <v>44059</v>
      </c>
    </row>
    <row r="87" spans="1:2" x14ac:dyDescent="0.3">
      <c r="A87" s="23" t="s">
        <v>30</v>
      </c>
      <c r="B87" s="22">
        <v>44065</v>
      </c>
    </row>
    <row r="88" spans="1:2" x14ac:dyDescent="0.3">
      <c r="A88" s="23" t="s">
        <v>31</v>
      </c>
      <c r="B88" s="22">
        <v>44066</v>
      </c>
    </row>
    <row r="89" spans="1:2" x14ac:dyDescent="0.3">
      <c r="A89" s="23" t="s">
        <v>30</v>
      </c>
      <c r="B89" s="22">
        <v>44072</v>
      </c>
    </row>
    <row r="90" spans="1:2" x14ac:dyDescent="0.3">
      <c r="A90" s="23" t="s">
        <v>31</v>
      </c>
      <c r="B90" s="22">
        <v>44073</v>
      </c>
    </row>
    <row r="91" spans="1:2" x14ac:dyDescent="0.3">
      <c r="A91" s="23" t="s">
        <v>30</v>
      </c>
      <c r="B91" s="22">
        <v>44079</v>
      </c>
    </row>
    <row r="92" spans="1:2" x14ac:dyDescent="0.3">
      <c r="A92" s="23" t="s">
        <v>31</v>
      </c>
      <c r="B92" s="22">
        <v>44080</v>
      </c>
    </row>
    <row r="93" spans="1:2" x14ac:dyDescent="0.3">
      <c r="A93" s="23" t="s">
        <v>30</v>
      </c>
      <c r="B93" s="22">
        <v>44086</v>
      </c>
    </row>
    <row r="94" spans="1:2" x14ac:dyDescent="0.3">
      <c r="A94" s="23" t="s">
        <v>31</v>
      </c>
      <c r="B94" s="22">
        <v>44087</v>
      </c>
    </row>
    <row r="95" spans="1:2" x14ac:dyDescent="0.3">
      <c r="A95" s="23" t="s">
        <v>30</v>
      </c>
      <c r="B95" s="22">
        <v>44093</v>
      </c>
    </row>
    <row r="96" spans="1:2" x14ac:dyDescent="0.3">
      <c r="A96" s="23" t="s">
        <v>31</v>
      </c>
      <c r="B96" s="22">
        <v>44094</v>
      </c>
    </row>
    <row r="97" spans="1:2" x14ac:dyDescent="0.3">
      <c r="A97" s="23" t="s">
        <v>30</v>
      </c>
      <c r="B97" s="22">
        <v>44100</v>
      </c>
    </row>
    <row r="98" spans="1:2" x14ac:dyDescent="0.3">
      <c r="A98" s="23" t="s">
        <v>31</v>
      </c>
      <c r="B98" s="22">
        <v>44101</v>
      </c>
    </row>
    <row r="99" spans="1:2" x14ac:dyDescent="0.3">
      <c r="A99" s="23" t="s">
        <v>30</v>
      </c>
      <c r="B99" s="22">
        <v>44107</v>
      </c>
    </row>
    <row r="100" spans="1:2" x14ac:dyDescent="0.3">
      <c r="A100" s="23" t="s">
        <v>31</v>
      </c>
      <c r="B100" s="22">
        <v>44108</v>
      </c>
    </row>
    <row r="101" spans="1:2" x14ac:dyDescent="0.3">
      <c r="A101" s="23" t="s">
        <v>30</v>
      </c>
      <c r="B101" s="22">
        <v>44114</v>
      </c>
    </row>
    <row r="102" spans="1:2" x14ac:dyDescent="0.3">
      <c r="A102" s="23" t="s">
        <v>31</v>
      </c>
      <c r="B102" s="22">
        <v>44115</v>
      </c>
    </row>
    <row r="103" spans="1:2" x14ac:dyDescent="0.3">
      <c r="A103" s="23" t="s">
        <v>30</v>
      </c>
      <c r="B103" s="22">
        <v>44121</v>
      </c>
    </row>
    <row r="104" spans="1:2" x14ac:dyDescent="0.3">
      <c r="A104" s="23" t="s">
        <v>31</v>
      </c>
      <c r="B104" s="22">
        <v>44122</v>
      </c>
    </row>
    <row r="105" spans="1:2" x14ac:dyDescent="0.3">
      <c r="A105" s="23" t="s">
        <v>30</v>
      </c>
      <c r="B105" s="22">
        <v>44128</v>
      </c>
    </row>
    <row r="106" spans="1:2" x14ac:dyDescent="0.3">
      <c r="A106" s="23" t="s">
        <v>31</v>
      </c>
      <c r="B106" s="22">
        <v>44129</v>
      </c>
    </row>
    <row r="107" spans="1:2" x14ac:dyDescent="0.3">
      <c r="A107" s="23" t="s">
        <v>30</v>
      </c>
      <c r="B107" s="22">
        <v>44135</v>
      </c>
    </row>
    <row r="108" spans="1:2" x14ac:dyDescent="0.3">
      <c r="A108" s="23" t="s">
        <v>31</v>
      </c>
      <c r="B108" s="22">
        <v>44136</v>
      </c>
    </row>
    <row r="109" spans="1:2" x14ac:dyDescent="0.3">
      <c r="A109" s="23" t="s">
        <v>30</v>
      </c>
      <c r="B109" s="22">
        <v>44142</v>
      </c>
    </row>
    <row r="110" spans="1:2" x14ac:dyDescent="0.3">
      <c r="A110" s="23" t="s">
        <v>31</v>
      </c>
      <c r="B110" s="22">
        <v>44143</v>
      </c>
    </row>
    <row r="111" spans="1:2" x14ac:dyDescent="0.3">
      <c r="A111" s="23" t="s">
        <v>30</v>
      </c>
      <c r="B111" s="22">
        <v>44149</v>
      </c>
    </row>
    <row r="112" spans="1:2" x14ac:dyDescent="0.3">
      <c r="A112" s="23" t="s">
        <v>31</v>
      </c>
      <c r="B112" s="22">
        <v>44150</v>
      </c>
    </row>
    <row r="113" spans="1:2" x14ac:dyDescent="0.3">
      <c r="A113" s="23" t="s">
        <v>30</v>
      </c>
      <c r="B113" s="22">
        <v>44156</v>
      </c>
    </row>
    <row r="114" spans="1:2" x14ac:dyDescent="0.3">
      <c r="A114" s="23" t="s">
        <v>31</v>
      </c>
      <c r="B114" s="22">
        <v>44157</v>
      </c>
    </row>
    <row r="115" spans="1:2" x14ac:dyDescent="0.3">
      <c r="A115" s="23" t="s">
        <v>30</v>
      </c>
      <c r="B115" s="22">
        <v>44163</v>
      </c>
    </row>
    <row r="116" spans="1:2" x14ac:dyDescent="0.3">
      <c r="A116" s="23" t="s">
        <v>31</v>
      </c>
      <c r="B116" s="22">
        <v>44164</v>
      </c>
    </row>
    <row r="117" spans="1:2" x14ac:dyDescent="0.3">
      <c r="A117" s="23" t="s">
        <v>30</v>
      </c>
      <c r="B117" s="22">
        <v>44170</v>
      </c>
    </row>
    <row r="118" spans="1:2" x14ac:dyDescent="0.3">
      <c r="A118" s="23" t="s">
        <v>31</v>
      </c>
      <c r="B118" s="22">
        <v>44171</v>
      </c>
    </row>
    <row r="119" spans="1:2" x14ac:dyDescent="0.3">
      <c r="A119" s="23" t="s">
        <v>30</v>
      </c>
      <c r="B119" s="22">
        <v>44177</v>
      </c>
    </row>
    <row r="120" spans="1:2" x14ac:dyDescent="0.3">
      <c r="A120" s="23" t="s">
        <v>31</v>
      </c>
      <c r="B120" s="22">
        <v>44178</v>
      </c>
    </row>
    <row r="121" spans="1:2" x14ac:dyDescent="0.3">
      <c r="A121" s="23" t="s">
        <v>30</v>
      </c>
      <c r="B121" s="22">
        <v>44184</v>
      </c>
    </row>
    <row r="122" spans="1:2" x14ac:dyDescent="0.3">
      <c r="A122" s="23" t="s">
        <v>31</v>
      </c>
      <c r="B122" s="22">
        <v>44185</v>
      </c>
    </row>
    <row r="123" spans="1:2" x14ac:dyDescent="0.3">
      <c r="A123" s="23" t="s">
        <v>30</v>
      </c>
      <c r="B123" s="22">
        <v>44191</v>
      </c>
    </row>
    <row r="124" spans="1:2" x14ac:dyDescent="0.3">
      <c r="A124" s="23" t="s">
        <v>31</v>
      </c>
      <c r="B124" s="22">
        <v>44192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72940274A9D54B858CAC43884C36F4" ma:contentTypeVersion="3" ma:contentTypeDescription="Create a new document." ma:contentTypeScope="" ma:versionID="35cf9cf5ed8be8a60d946552c5a78e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7f6f4dfbad7d1a4003d110c1263e14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>2020-10-05T18:00:00+00:00</PublishingStartDate>
  </documentManagement>
</p:properties>
</file>

<file path=customXml/itemProps1.xml><?xml version="1.0" encoding="utf-8"?>
<ds:datastoreItem xmlns:ds="http://schemas.openxmlformats.org/officeDocument/2006/customXml" ds:itemID="{EAB7EEE7-BB80-4372-9274-72724C50A5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37C781-4E62-4991-84A5-4A42A8D59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AD2F85-108E-4813-A711-349E5FD8E5D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Plain</vt:lpstr>
      <vt:lpstr>Payment Delay</vt:lpstr>
      <vt:lpstr>Lookback with observation shift</vt:lpstr>
      <vt:lpstr>Lookback with no observation sh</vt:lpstr>
      <vt:lpstr>Lockout (ARRC)</vt:lpstr>
      <vt:lpstr>Lockout (ISDA)</vt:lpstr>
      <vt:lpstr>holiday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JinnipaS</dc:creator>
  <cp:lastModifiedBy>TMadmin</cp:lastModifiedBy>
  <dcterms:created xsi:type="dcterms:W3CDTF">2020-09-28T04:22:36Z</dcterms:created>
  <dcterms:modified xsi:type="dcterms:W3CDTF">2021-12-07T08:25:01Z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2020-09-28T04:24:46Z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6130a8bc-75ea-4dc2-958d-321e47026605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0x010100D872940274A9D54B858CAC43884C36F4</vt:lpwstr>
  </property>
  <property fmtid="{D5CDD505-2E9C-101B-9397-08002B2CF9AE}" pid="10" name="Order">
    <vt:r8>9900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</Properties>
</file>